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defaultThemeVersion="166925"/>
  <xr:revisionPtr revIDLastSave="25" documentId="8_{98F8930C-2659-42B3-A474-AE09A46BFCBB}" xr6:coauthVersionLast="47" xr6:coauthVersionMax="47" xr10:uidLastSave="{44DCA189-74CE-46AB-9A02-AB8FBB14706D}"/>
  <workbookProtection workbookAlgorithmName="SHA-512" workbookHashValue="BT3soJOKIljg4dttNlW/f9tOj3cj2d9va2BnG9d42RsjDDTkbK6+TztZ7HX1awK7rW23kkSTa+jCyNmaRmo+4g==" workbookSaltValue="2yf7YpntgfQU10O3kvAvzA==" workbookSpinCount="100000" lockStructure="1"/>
  <bookViews>
    <workbookView xWindow="-120" yWindow="-120" windowWidth="29040" windowHeight="15225" xr2:uid="{00000000-000D-0000-FFFF-FFFF00000000}"/>
  </bookViews>
  <sheets>
    <sheet name="INFO" sheetId="20" r:id="rId1"/>
    <sheet name="Priser" sheetId="17" r:id="rId2"/>
    <sheet name="Indata" sheetId="12" r:id="rId3"/>
    <sheet name="Uttag" sheetId="10" r:id="rId4"/>
    <sheet name="Sammanställning " sheetId="16" r:id="rId5"/>
    <sheet name="Listor" sheetId="18"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7" l="1"/>
  <c r="D9" i="17"/>
  <c r="I27" i="10"/>
  <c r="D370" i="10"/>
  <c r="I370" i="10" s="1"/>
  <c r="AR370" i="10"/>
  <c r="AX370" i="10"/>
  <c r="BG370" i="10" s="1"/>
  <c r="BL370" i="10"/>
  <c r="J370" i="10" s="1"/>
  <c r="BM370" i="10"/>
  <c r="D369" i="10"/>
  <c r="H370" i="10" l="1"/>
  <c r="BO370" i="10"/>
  <c r="AU370" i="10" l="1"/>
  <c r="AV370" i="10"/>
  <c r="BP370" i="10"/>
  <c r="AC370" i="10" s="1"/>
  <c r="AT370" i="10"/>
  <c r="AW370" i="10"/>
  <c r="AQ370" i="10" l="1"/>
  <c r="BF370" i="10" s="1"/>
  <c r="AP370" i="10" l="1"/>
  <c r="BE370" i="10" l="1"/>
  <c r="AO370" i="10"/>
  <c r="AN370" i="10" l="1"/>
  <c r="BD370" i="10"/>
  <c r="BC370" i="10" l="1"/>
  <c r="C10" i="17" l="1"/>
  <c r="B12" i="17"/>
  <c r="E4" i="10" l="1"/>
  <c r="F4" i="10"/>
  <c r="C16" i="12"/>
  <c r="C23" i="12" s="1"/>
  <c r="C15" i="12"/>
  <c r="C24" i="12" s="1"/>
  <c r="C14" i="12"/>
  <c r="C19" i="12" s="1"/>
  <c r="C13" i="12"/>
  <c r="C17" i="12"/>
  <c r="C27" i="12" s="1"/>
  <c r="C20" i="12" l="1"/>
  <c r="C21" i="12"/>
  <c r="C22" i="12"/>
  <c r="C25" i="12"/>
  <c r="C29" i="12"/>
  <c r="C28" i="12"/>
  <c r="C30" i="12"/>
  <c r="C26" i="12"/>
  <c r="F5" i="16" l="1"/>
  <c r="F16" i="16"/>
  <c r="F15" i="16"/>
  <c r="F14" i="16"/>
  <c r="F13" i="16"/>
  <c r="F12" i="16"/>
  <c r="F11" i="16"/>
  <c r="F10" i="16"/>
  <c r="F9" i="16"/>
  <c r="F8" i="16"/>
  <c r="F7" i="16"/>
  <c r="F6" i="16"/>
  <c r="W4" i="10" l="1"/>
  <c r="S4" i="10"/>
  <c r="S3" i="10"/>
  <c r="H5" i="17" l="1"/>
  <c r="H6" i="17"/>
  <c r="H7" i="17"/>
  <c r="H8" i="17"/>
  <c r="H9" i="17"/>
  <c r="H10" i="17"/>
  <c r="H11" i="17"/>
  <c r="H12" i="17"/>
  <c r="H13" i="17"/>
  <c r="H14" i="17"/>
  <c r="H15" i="17"/>
  <c r="H4" i="17"/>
  <c r="F12" i="17"/>
  <c r="F13" i="17"/>
  <c r="F14" i="17"/>
  <c r="F15" i="17"/>
  <c r="F11" i="17"/>
  <c r="E7" i="17"/>
  <c r="E8" i="17"/>
  <c r="E6" i="17"/>
  <c r="D6" i="17"/>
  <c r="D7" i="17"/>
  <c r="D8" i="17"/>
  <c r="D5" i="17"/>
  <c r="C5" i="17"/>
  <c r="C6" i="17"/>
  <c r="C7" i="17"/>
  <c r="C8" i="17"/>
  <c r="C9" i="17"/>
  <c r="C4" i="17"/>
  <c r="B5" i="17"/>
  <c r="B6" i="17"/>
  <c r="B7" i="17"/>
  <c r="B8" i="17"/>
  <c r="B9" i="17"/>
  <c r="B10" i="17"/>
  <c r="B11" i="17"/>
  <c r="B13" i="17"/>
  <c r="B14" i="17"/>
  <c r="B15" i="17"/>
  <c r="B4" i="17"/>
  <c r="Z6" i="16" l="1"/>
  <c r="Z7" i="16"/>
  <c r="Z8" i="16"/>
  <c r="Z9" i="16"/>
  <c r="Z10" i="16"/>
  <c r="Z11" i="16"/>
  <c r="Z12" i="16"/>
  <c r="Z13" i="16"/>
  <c r="Z14" i="16"/>
  <c r="Z15" i="16"/>
  <c r="Z16" i="16"/>
  <c r="Z5" i="16"/>
  <c r="D5" i="10"/>
  <c r="I5" i="10" s="1"/>
  <c r="Z17" i="16" l="1"/>
  <c r="D6" i="10"/>
  <c r="BL5" i="10" l="1"/>
  <c r="BM5" i="10"/>
  <c r="AR5" i="10"/>
  <c r="AR6" i="10"/>
  <c r="D7" i="10"/>
  <c r="I6" i="10"/>
  <c r="BO5" i="10"/>
  <c r="BO6" i="10"/>
  <c r="BP6" i="10" l="1"/>
  <c r="AU6" i="10"/>
  <c r="AV6" i="10"/>
  <c r="BP5" i="10"/>
  <c r="AV5" i="10"/>
  <c r="AU5" i="10"/>
  <c r="BM6" i="10"/>
  <c r="BL6" i="10"/>
  <c r="J5" i="10"/>
  <c r="H5" i="10" s="1"/>
  <c r="Y6" i="16"/>
  <c r="Y10" i="16"/>
  <c r="Y14" i="16"/>
  <c r="Y7" i="16"/>
  <c r="Y11" i="16"/>
  <c r="Y15" i="16"/>
  <c r="Y8" i="16"/>
  <c r="Y12" i="16"/>
  <c r="Y16" i="16"/>
  <c r="Y9" i="16"/>
  <c r="Y13" i="16"/>
  <c r="Y5" i="16"/>
  <c r="AX5" i="10"/>
  <c r="BG5" i="10" s="1"/>
  <c r="AX6" i="10"/>
  <c r="BG6" i="10" s="1"/>
  <c r="BO7" i="10"/>
  <c r="D8" i="10"/>
  <c r="I7" i="10"/>
  <c r="BP7" i="10" l="1"/>
  <c r="AU7" i="10"/>
  <c r="AV7" i="10"/>
  <c r="J6" i="10"/>
  <c r="H6" i="10" s="1"/>
  <c r="BL7" i="10"/>
  <c r="BM7" i="10"/>
  <c r="Y17" i="16"/>
  <c r="AR7" i="10"/>
  <c r="AX7" i="10"/>
  <c r="AR8" i="10"/>
  <c r="AX8" i="10"/>
  <c r="D9" i="10"/>
  <c r="I8" i="10"/>
  <c r="BO8" i="10"/>
  <c r="BP8" i="10" l="1"/>
  <c r="AV8" i="10"/>
  <c r="AU8" i="10"/>
  <c r="J7" i="10"/>
  <c r="H7" i="10" s="1"/>
  <c r="BL8" i="10"/>
  <c r="BM8" i="10"/>
  <c r="BG7" i="10"/>
  <c r="AR9" i="10"/>
  <c r="AX9" i="10"/>
  <c r="BG8" i="10"/>
  <c r="D10" i="10"/>
  <c r="I9" i="10"/>
  <c r="BO9" i="10"/>
  <c r="BP9" i="10" l="1"/>
  <c r="AV9" i="10"/>
  <c r="AU9" i="10"/>
  <c r="J8" i="10"/>
  <c r="H8" i="10" s="1"/>
  <c r="BM9" i="10"/>
  <c r="BL9" i="10"/>
  <c r="AX10" i="10"/>
  <c r="AR10" i="10"/>
  <c r="BG9" i="10"/>
  <c r="D11" i="10"/>
  <c r="I10" i="10"/>
  <c r="BO10" i="10"/>
  <c r="BP10" i="10" l="1"/>
  <c r="AV10" i="10"/>
  <c r="AU10" i="10"/>
  <c r="J9" i="10"/>
  <c r="H9" i="10" s="1"/>
  <c r="BM10" i="10"/>
  <c r="BL10" i="10"/>
  <c r="BG10" i="10"/>
  <c r="AR11" i="10"/>
  <c r="AX11" i="10"/>
  <c r="D12" i="10"/>
  <c r="I11" i="10"/>
  <c r="BO11" i="10"/>
  <c r="BP11" i="10" l="1"/>
  <c r="AV11" i="10"/>
  <c r="AU11" i="10"/>
  <c r="J10" i="10"/>
  <c r="H10" i="10" s="1"/>
  <c r="BL11" i="10"/>
  <c r="BM11" i="10"/>
  <c r="AR12" i="10"/>
  <c r="AX12" i="10"/>
  <c r="BG11" i="10"/>
  <c r="D13" i="10"/>
  <c r="I12" i="10"/>
  <c r="BO12" i="10"/>
  <c r="BP12" i="10" l="1"/>
  <c r="AV12" i="10"/>
  <c r="AU12" i="10"/>
  <c r="BL12" i="10"/>
  <c r="BM12" i="10"/>
  <c r="J11" i="10"/>
  <c r="H11" i="10" s="1"/>
  <c r="BG12" i="10"/>
  <c r="AR13" i="10"/>
  <c r="AX13" i="10"/>
  <c r="D14" i="10"/>
  <c r="I13" i="10"/>
  <c r="BO13" i="10"/>
  <c r="BP13" i="10" l="1"/>
  <c r="AV13" i="10"/>
  <c r="AU13" i="10"/>
  <c r="J12" i="10"/>
  <c r="H12" i="10" s="1"/>
  <c r="BM13" i="10"/>
  <c r="BL13" i="10"/>
  <c r="BG13" i="10"/>
  <c r="AX14" i="10"/>
  <c r="AR14" i="10"/>
  <c r="D15" i="10"/>
  <c r="I14" i="10"/>
  <c r="BO14" i="10"/>
  <c r="BP14" i="10" l="1"/>
  <c r="AU14" i="10"/>
  <c r="AV14" i="10"/>
  <c r="J13" i="10"/>
  <c r="H13" i="10" s="1"/>
  <c r="BM14" i="10"/>
  <c r="BL14" i="10"/>
  <c r="AX15" i="10"/>
  <c r="AR15" i="10"/>
  <c r="BG14" i="10"/>
  <c r="D16" i="10"/>
  <c r="I15" i="10"/>
  <c r="BO15" i="10"/>
  <c r="BP15" i="10" l="1"/>
  <c r="AU15" i="10"/>
  <c r="AV15" i="10"/>
  <c r="J14" i="10"/>
  <c r="H14" i="10" s="1"/>
  <c r="BL15" i="10"/>
  <c r="BM15" i="10"/>
  <c r="AR16" i="10"/>
  <c r="AX16" i="10"/>
  <c r="BG15" i="10"/>
  <c r="D17" i="10"/>
  <c r="I16" i="10"/>
  <c r="BO16" i="10"/>
  <c r="BP16" i="10" l="1"/>
  <c r="AV16" i="10"/>
  <c r="AU16" i="10"/>
  <c r="BL16" i="10"/>
  <c r="BM16" i="10"/>
  <c r="J15" i="10"/>
  <c r="H15" i="10" s="1"/>
  <c r="BG16" i="10"/>
  <c r="AR17" i="10"/>
  <c r="AX17" i="10"/>
  <c r="D18" i="10"/>
  <c r="I17" i="10"/>
  <c r="BO17" i="10"/>
  <c r="BP17" i="10" l="1"/>
  <c r="AV17" i="10"/>
  <c r="AU17" i="10"/>
  <c r="BL17" i="10"/>
  <c r="BM17" i="10"/>
  <c r="J16" i="10"/>
  <c r="H16" i="10" s="1"/>
  <c r="BG17" i="10"/>
  <c r="AX18" i="10"/>
  <c r="AR18" i="10"/>
  <c r="D19" i="10"/>
  <c r="I18" i="10"/>
  <c r="BO18" i="10"/>
  <c r="BP18" i="10" l="1"/>
  <c r="AU18" i="10"/>
  <c r="AV18" i="10"/>
  <c r="BM18" i="10"/>
  <c r="BL18" i="10"/>
  <c r="J17" i="10"/>
  <c r="H17" i="10" s="1"/>
  <c r="AR19" i="10"/>
  <c r="AX19" i="10"/>
  <c r="BG18" i="10"/>
  <c r="D20" i="10"/>
  <c r="I19" i="10"/>
  <c r="BO19" i="10"/>
  <c r="BP19" i="10" l="1"/>
  <c r="AV19" i="10"/>
  <c r="AU19" i="10"/>
  <c r="J18" i="10"/>
  <c r="H18" i="10" s="1"/>
  <c r="BL19" i="10"/>
  <c r="BM19" i="10"/>
  <c r="BG19" i="10"/>
  <c r="AR20" i="10"/>
  <c r="AX20" i="10"/>
  <c r="D21" i="10"/>
  <c r="I20" i="10"/>
  <c r="BO20" i="10"/>
  <c r="BP20" i="10" l="1"/>
  <c r="AV20" i="10"/>
  <c r="AU20" i="10"/>
  <c r="BL20" i="10"/>
  <c r="BM20" i="10"/>
  <c r="J19" i="10"/>
  <c r="H19" i="10" s="1"/>
  <c r="BG20" i="10"/>
  <c r="AX21" i="10"/>
  <c r="AR21" i="10"/>
  <c r="D22" i="10"/>
  <c r="I21" i="10"/>
  <c r="BO21" i="10"/>
  <c r="BP21" i="10" l="1"/>
  <c r="AV21" i="10"/>
  <c r="AU21" i="10"/>
  <c r="BM21" i="10"/>
  <c r="BL21" i="10"/>
  <c r="J20" i="10"/>
  <c r="H20" i="10" s="1"/>
  <c r="AR22" i="10"/>
  <c r="AX22" i="10"/>
  <c r="BG21" i="10"/>
  <c r="D23" i="10"/>
  <c r="I22" i="10"/>
  <c r="BO22" i="10"/>
  <c r="BP22" i="10" l="1"/>
  <c r="AU22" i="10"/>
  <c r="AV22" i="10"/>
  <c r="J21" i="10"/>
  <c r="H21" i="10" s="1"/>
  <c r="BM22" i="10"/>
  <c r="BL22" i="10"/>
  <c r="BG22" i="10"/>
  <c r="AR23" i="10"/>
  <c r="AX23" i="10"/>
  <c r="D24" i="10"/>
  <c r="I23" i="10"/>
  <c r="BO23" i="10"/>
  <c r="BP23" i="10" l="1"/>
  <c r="AU23" i="10"/>
  <c r="AV23" i="10"/>
  <c r="J22" i="10"/>
  <c r="H22" i="10" s="1"/>
  <c r="BL23" i="10"/>
  <c r="BM23" i="10"/>
  <c r="BG23" i="10"/>
  <c r="AR24" i="10"/>
  <c r="AX24" i="10"/>
  <c r="D25" i="10"/>
  <c r="I24" i="10"/>
  <c r="BO24" i="10"/>
  <c r="BP24" i="10" l="1"/>
  <c r="AV24" i="10"/>
  <c r="AU24" i="10"/>
  <c r="BL24" i="10"/>
  <c r="BM24" i="10"/>
  <c r="J23" i="10"/>
  <c r="H23" i="10" s="1"/>
  <c r="BG24" i="10"/>
  <c r="AR25" i="10"/>
  <c r="AX25" i="10"/>
  <c r="D26" i="10"/>
  <c r="I25" i="10"/>
  <c r="BO25" i="10"/>
  <c r="BP25" i="10" l="1"/>
  <c r="AV25" i="10"/>
  <c r="AU25" i="10"/>
  <c r="BM25" i="10"/>
  <c r="BL25" i="10"/>
  <c r="J24" i="10"/>
  <c r="H24" i="10" s="1"/>
  <c r="BG25" i="10"/>
  <c r="AX26" i="10"/>
  <c r="AR26" i="10"/>
  <c r="D27" i="10"/>
  <c r="I26" i="10"/>
  <c r="BO26" i="10"/>
  <c r="BP26" i="10" l="1"/>
  <c r="AV26" i="10"/>
  <c r="AU26" i="10"/>
  <c r="J25" i="10"/>
  <c r="H25" i="10" s="1"/>
  <c r="BM26" i="10"/>
  <c r="BL26" i="10"/>
  <c r="AR27" i="10"/>
  <c r="AX27" i="10"/>
  <c r="BG26" i="10"/>
  <c r="D28" i="10"/>
  <c r="BO27" i="10"/>
  <c r="BP27" i="10" l="1"/>
  <c r="AV27" i="10"/>
  <c r="AU27" i="10"/>
  <c r="J26" i="10"/>
  <c r="H26" i="10" s="1"/>
  <c r="BL27" i="10"/>
  <c r="BM27" i="10"/>
  <c r="AR28" i="10"/>
  <c r="AX28" i="10"/>
  <c r="BG27" i="10"/>
  <c r="D29" i="10"/>
  <c r="I28" i="10"/>
  <c r="BO28" i="10"/>
  <c r="BP28" i="10" l="1"/>
  <c r="AV28" i="10"/>
  <c r="AU28" i="10"/>
  <c r="BL28" i="10"/>
  <c r="BM28" i="10"/>
  <c r="BG28" i="10"/>
  <c r="J27" i="10"/>
  <c r="H27" i="10" s="1"/>
  <c r="AR29" i="10"/>
  <c r="AX29" i="10"/>
  <c r="D30" i="10"/>
  <c r="I29" i="10"/>
  <c r="BO29" i="10"/>
  <c r="BP29" i="10" l="1"/>
  <c r="AV29" i="10"/>
  <c r="AU29" i="10"/>
  <c r="BM29" i="10"/>
  <c r="BL29" i="10"/>
  <c r="J28" i="10"/>
  <c r="H28" i="10" s="1"/>
  <c r="BG29" i="10"/>
  <c r="AR30" i="10"/>
  <c r="AX30" i="10"/>
  <c r="D31" i="10"/>
  <c r="I30" i="10"/>
  <c r="BO30" i="10"/>
  <c r="BP30" i="10" l="1"/>
  <c r="AU30" i="10"/>
  <c r="AV30" i="10"/>
  <c r="J29" i="10"/>
  <c r="H29" i="10" s="1"/>
  <c r="BM30" i="10"/>
  <c r="BL30" i="10"/>
  <c r="BG30" i="10"/>
  <c r="AX31" i="10"/>
  <c r="AR31" i="10"/>
  <c r="D32" i="10"/>
  <c r="I31" i="10"/>
  <c r="BO31" i="10"/>
  <c r="BP31" i="10" l="1"/>
  <c r="AU31" i="10"/>
  <c r="AV31" i="10"/>
  <c r="J30" i="10"/>
  <c r="H30" i="10" s="1"/>
  <c r="BM31" i="10"/>
  <c r="BL31" i="10"/>
  <c r="AX32" i="10"/>
  <c r="AR32" i="10"/>
  <c r="BG31" i="10"/>
  <c r="D33" i="10"/>
  <c r="I32" i="10"/>
  <c r="BO32" i="10"/>
  <c r="BP32" i="10" l="1"/>
  <c r="AV32" i="10"/>
  <c r="AU32" i="10"/>
  <c r="J31" i="10"/>
  <c r="H31" i="10" s="1"/>
  <c r="BL32" i="10"/>
  <c r="BM32" i="10"/>
  <c r="AX33" i="10"/>
  <c r="AR33" i="10"/>
  <c r="BG32" i="10"/>
  <c r="D34" i="10"/>
  <c r="I33" i="10"/>
  <c r="BO33" i="10"/>
  <c r="BP33" i="10" l="1"/>
  <c r="AV33" i="10"/>
  <c r="AU33" i="10"/>
  <c r="J32" i="10"/>
  <c r="H32" i="10" s="1"/>
  <c r="BL33" i="10"/>
  <c r="BM33" i="10"/>
  <c r="AR34" i="10"/>
  <c r="AX34" i="10"/>
  <c r="BG33" i="10"/>
  <c r="D35" i="10"/>
  <c r="I34" i="10"/>
  <c r="BO34" i="10"/>
  <c r="BP34" i="10" l="1"/>
  <c r="AV34" i="10"/>
  <c r="AU34" i="10"/>
  <c r="BM34" i="10"/>
  <c r="BL34" i="10"/>
  <c r="J33" i="10"/>
  <c r="H33" i="10" s="1"/>
  <c r="BG34" i="10"/>
  <c r="AR35" i="10"/>
  <c r="AX35" i="10"/>
  <c r="D36" i="10"/>
  <c r="I35" i="10"/>
  <c r="BO35" i="10"/>
  <c r="BP35" i="10" l="1"/>
  <c r="AV35" i="10"/>
  <c r="AU35" i="10"/>
  <c r="J34" i="10"/>
  <c r="H34" i="10" s="1"/>
  <c r="BM35" i="10"/>
  <c r="BL35" i="10"/>
  <c r="BG35" i="10"/>
  <c r="AR36" i="10"/>
  <c r="AX36" i="10"/>
  <c r="D37" i="10"/>
  <c r="I36" i="10"/>
  <c r="BO36" i="10"/>
  <c r="BP36" i="10" l="1"/>
  <c r="AV36" i="10"/>
  <c r="J35" i="10"/>
  <c r="H35" i="10" s="1"/>
  <c r="BL36" i="10"/>
  <c r="BM36" i="10"/>
  <c r="BG36" i="10"/>
  <c r="AR37" i="10"/>
  <c r="AX37" i="10"/>
  <c r="D38" i="10"/>
  <c r="I37" i="10"/>
  <c r="BO37" i="10"/>
  <c r="BP37" i="10" l="1"/>
  <c r="AV37" i="10"/>
  <c r="BL37" i="10"/>
  <c r="BM37" i="10"/>
  <c r="J36" i="10"/>
  <c r="H36" i="10" s="1"/>
  <c r="BG37" i="10"/>
  <c r="AR38" i="10"/>
  <c r="AX38" i="10"/>
  <c r="D39" i="10"/>
  <c r="I38" i="10"/>
  <c r="BO38" i="10"/>
  <c r="BP38" i="10" l="1"/>
  <c r="AV38" i="10"/>
  <c r="BM38" i="10"/>
  <c r="BL38" i="10"/>
  <c r="J37" i="10"/>
  <c r="H37" i="10" s="1"/>
  <c r="BG38" i="10"/>
  <c r="AR39" i="10"/>
  <c r="AX39" i="10"/>
  <c r="D40" i="10"/>
  <c r="I39" i="10"/>
  <c r="BO39" i="10"/>
  <c r="BP39" i="10" l="1"/>
  <c r="AV39" i="10"/>
  <c r="J38" i="10"/>
  <c r="H38" i="10" s="1"/>
  <c r="BM39" i="10"/>
  <c r="BL39" i="10"/>
  <c r="BG39" i="10"/>
  <c r="AR40" i="10"/>
  <c r="AX40" i="10"/>
  <c r="D41" i="10"/>
  <c r="I40" i="10"/>
  <c r="BO40" i="10"/>
  <c r="BP40" i="10" l="1"/>
  <c r="AV40" i="10"/>
  <c r="J39" i="10"/>
  <c r="H39" i="10" s="1"/>
  <c r="BL40" i="10"/>
  <c r="BM40" i="10"/>
  <c r="BG40" i="10"/>
  <c r="AX41" i="10"/>
  <c r="AR41" i="10"/>
  <c r="D42" i="10"/>
  <c r="I41" i="10"/>
  <c r="BO41" i="10"/>
  <c r="BP41" i="10" l="1"/>
  <c r="AV41" i="10"/>
  <c r="BM41" i="10"/>
  <c r="BL41" i="10"/>
  <c r="J40" i="10"/>
  <c r="H40" i="10" s="1"/>
  <c r="AR42" i="10"/>
  <c r="AX42" i="10"/>
  <c r="BG41" i="10"/>
  <c r="D43" i="10"/>
  <c r="I42" i="10"/>
  <c r="BO42" i="10"/>
  <c r="BP42" i="10" l="1"/>
  <c r="AV42" i="10"/>
  <c r="J41" i="10"/>
  <c r="H41" i="10" s="1"/>
  <c r="BM42" i="10"/>
  <c r="BL42" i="10"/>
  <c r="BG42" i="10"/>
  <c r="AR43" i="10"/>
  <c r="AX43" i="10"/>
  <c r="D44" i="10"/>
  <c r="I43" i="10"/>
  <c r="BO43" i="10"/>
  <c r="BP43" i="10" l="1"/>
  <c r="AV43" i="10"/>
  <c r="J42" i="10"/>
  <c r="H42" i="10" s="1"/>
  <c r="BM43" i="10"/>
  <c r="BL43" i="10"/>
  <c r="BG43" i="10"/>
  <c r="AR44" i="10"/>
  <c r="AX44" i="10"/>
  <c r="D45" i="10"/>
  <c r="I44" i="10"/>
  <c r="BO44" i="10"/>
  <c r="BP44" i="10" l="1"/>
  <c r="AV44" i="10"/>
  <c r="J43" i="10"/>
  <c r="H43" i="10" s="1"/>
  <c r="BL44" i="10"/>
  <c r="BM44" i="10"/>
  <c r="BG44" i="10"/>
  <c r="AX45" i="10"/>
  <c r="AR45" i="10"/>
  <c r="D46" i="10"/>
  <c r="I45" i="10"/>
  <c r="BO45" i="10"/>
  <c r="BP45" i="10" l="1"/>
  <c r="AV45" i="10"/>
  <c r="J44" i="10"/>
  <c r="H44" i="10" s="1"/>
  <c r="BM45" i="10"/>
  <c r="BL45" i="10"/>
  <c r="AR46" i="10"/>
  <c r="AX46" i="10"/>
  <c r="BG45" i="10"/>
  <c r="D47" i="10"/>
  <c r="I46" i="10"/>
  <c r="BO46" i="10"/>
  <c r="BP46" i="10" l="1"/>
  <c r="AV46" i="10"/>
  <c r="J45" i="10"/>
  <c r="H45" i="10" s="1"/>
  <c r="BM46" i="10"/>
  <c r="BL46" i="10"/>
  <c r="BG46" i="10"/>
  <c r="AR47" i="10"/>
  <c r="AX47" i="10"/>
  <c r="D48" i="10"/>
  <c r="I47" i="10"/>
  <c r="BO47" i="10"/>
  <c r="BP47" i="10" l="1"/>
  <c r="AV47" i="10"/>
  <c r="J46" i="10"/>
  <c r="H46" i="10" s="1"/>
  <c r="BM47" i="10"/>
  <c r="BL47" i="10"/>
  <c r="BG47" i="10"/>
  <c r="AX48" i="10"/>
  <c r="AR48" i="10"/>
  <c r="D49" i="10"/>
  <c r="I48" i="10"/>
  <c r="BO48" i="10"/>
  <c r="BP48" i="10" l="1"/>
  <c r="AV48" i="10"/>
  <c r="J47" i="10"/>
  <c r="H47" i="10" s="1"/>
  <c r="BL48" i="10"/>
  <c r="BM48" i="10"/>
  <c r="AX49" i="10"/>
  <c r="AR49" i="10"/>
  <c r="BG48" i="10"/>
  <c r="D50" i="10"/>
  <c r="I49" i="10"/>
  <c r="BO49" i="10"/>
  <c r="BP49" i="10" l="1"/>
  <c r="AV49" i="10"/>
  <c r="BL49" i="10"/>
  <c r="BM49" i="10"/>
  <c r="J48" i="10"/>
  <c r="H48" i="10" s="1"/>
  <c r="AR50" i="10"/>
  <c r="AX50" i="10"/>
  <c r="BG49" i="10"/>
  <c r="D51" i="10"/>
  <c r="I50" i="10"/>
  <c r="BO50" i="10"/>
  <c r="BP50" i="10" l="1"/>
  <c r="AV50" i="10"/>
  <c r="BM50" i="10"/>
  <c r="BL50" i="10"/>
  <c r="J49" i="10"/>
  <c r="H49" i="10" s="1"/>
  <c r="BG50" i="10"/>
  <c r="AR51" i="10"/>
  <c r="AX51" i="10"/>
  <c r="D52" i="10"/>
  <c r="I51" i="10"/>
  <c r="BO51" i="10"/>
  <c r="BP51" i="10" l="1"/>
  <c r="AV51" i="10"/>
  <c r="J50" i="10"/>
  <c r="H50" i="10" s="1"/>
  <c r="BM51" i="10"/>
  <c r="BL51" i="10"/>
  <c r="BG51" i="10"/>
  <c r="AR52" i="10"/>
  <c r="AX52" i="10"/>
  <c r="D53" i="10"/>
  <c r="I52" i="10"/>
  <c r="BO52" i="10"/>
  <c r="BP52" i="10" l="1"/>
  <c r="AV52" i="10"/>
  <c r="J51" i="10"/>
  <c r="H51" i="10" s="1"/>
  <c r="BL52" i="10"/>
  <c r="BM52" i="10"/>
  <c r="BG52" i="10"/>
  <c r="AR53" i="10"/>
  <c r="AX53" i="10"/>
  <c r="D54" i="10"/>
  <c r="I53" i="10"/>
  <c r="BO53" i="10"/>
  <c r="BP53" i="10" l="1"/>
  <c r="AV53" i="10"/>
  <c r="BL53" i="10"/>
  <c r="BM53" i="10"/>
  <c r="J52" i="10"/>
  <c r="H52" i="10" s="1"/>
  <c r="BG53" i="10"/>
  <c r="AR54" i="10"/>
  <c r="AX54" i="10"/>
  <c r="D55" i="10"/>
  <c r="I54" i="10"/>
  <c r="BO54" i="10"/>
  <c r="BP54" i="10" l="1"/>
  <c r="AV54" i="10"/>
  <c r="BM54" i="10"/>
  <c r="BL54" i="10"/>
  <c r="J53" i="10"/>
  <c r="H53" i="10" s="1"/>
  <c r="BG54" i="10"/>
  <c r="AR55" i="10"/>
  <c r="AX55" i="10"/>
  <c r="D56" i="10"/>
  <c r="I55" i="10"/>
  <c r="BO55" i="10"/>
  <c r="BP55" i="10" l="1"/>
  <c r="AV55" i="10"/>
  <c r="J54" i="10"/>
  <c r="H54" i="10" s="1"/>
  <c r="BM55" i="10"/>
  <c r="BL55" i="10"/>
  <c r="BG55" i="10"/>
  <c r="AX56" i="10"/>
  <c r="AR56" i="10"/>
  <c r="D57" i="10"/>
  <c r="I56" i="10"/>
  <c r="BO56" i="10"/>
  <c r="BP56" i="10" l="1"/>
  <c r="AV56" i="10"/>
  <c r="J55" i="10"/>
  <c r="H55" i="10" s="1"/>
  <c r="BL56" i="10"/>
  <c r="BM56" i="10"/>
  <c r="AR57" i="10"/>
  <c r="AX57" i="10"/>
  <c r="BG56" i="10"/>
  <c r="D58" i="10"/>
  <c r="I57" i="10"/>
  <c r="BO57" i="10"/>
  <c r="BP57" i="10" l="1"/>
  <c r="AV57" i="10"/>
  <c r="BM57" i="10"/>
  <c r="BL57" i="10"/>
  <c r="BG57" i="10"/>
  <c r="J56" i="10"/>
  <c r="H56" i="10" s="1"/>
  <c r="AR58" i="10"/>
  <c r="AX58" i="10"/>
  <c r="D59" i="10"/>
  <c r="I58" i="10"/>
  <c r="BO58" i="10"/>
  <c r="BP58" i="10" l="1"/>
  <c r="AV58" i="10"/>
  <c r="J57" i="10"/>
  <c r="H57" i="10" s="1"/>
  <c r="BM58" i="10"/>
  <c r="BL58" i="10"/>
  <c r="BG58" i="10"/>
  <c r="AR59" i="10"/>
  <c r="AX59" i="10"/>
  <c r="D60" i="10"/>
  <c r="I59" i="10"/>
  <c r="BO59" i="10"/>
  <c r="BP59" i="10" l="1"/>
  <c r="AV59" i="10"/>
  <c r="J58" i="10"/>
  <c r="H58" i="10" s="1"/>
  <c r="BM59" i="10"/>
  <c r="BL59" i="10"/>
  <c r="BG59" i="10"/>
  <c r="AR60" i="10"/>
  <c r="AX60" i="10"/>
  <c r="D61" i="10"/>
  <c r="I60" i="10"/>
  <c r="BO60" i="10"/>
  <c r="BP60" i="10" l="1"/>
  <c r="AV60" i="10"/>
  <c r="J59" i="10"/>
  <c r="H59" i="10" s="1"/>
  <c r="BL60" i="10"/>
  <c r="BM60" i="10"/>
  <c r="BG60" i="10"/>
  <c r="AR61" i="10"/>
  <c r="AX61" i="10"/>
  <c r="D62" i="10"/>
  <c r="I61" i="10"/>
  <c r="BO61" i="10"/>
  <c r="BP61" i="10" l="1"/>
  <c r="AV61" i="10"/>
  <c r="J60" i="10"/>
  <c r="H60" i="10" s="1"/>
  <c r="BL61" i="10"/>
  <c r="BM61" i="10"/>
  <c r="BG61" i="10"/>
  <c r="AX62" i="10"/>
  <c r="AR62" i="10"/>
  <c r="D63" i="10"/>
  <c r="I62" i="10"/>
  <c r="BO62" i="10"/>
  <c r="BP62" i="10" l="1"/>
  <c r="AV62" i="10"/>
  <c r="BM62" i="10"/>
  <c r="BL62" i="10"/>
  <c r="J61" i="10"/>
  <c r="H61" i="10" s="1"/>
  <c r="AR63" i="10"/>
  <c r="AX63" i="10"/>
  <c r="BG62" i="10"/>
  <c r="D64" i="10"/>
  <c r="I63" i="10"/>
  <c r="BO63" i="10"/>
  <c r="J62" i="10" l="1"/>
  <c r="H62" i="10" s="1"/>
  <c r="BP63" i="10"/>
  <c r="AV63" i="10"/>
  <c r="BM63" i="10"/>
  <c r="BL63" i="10"/>
  <c r="BG63" i="10"/>
  <c r="AR64" i="10"/>
  <c r="AX64" i="10"/>
  <c r="D65" i="10"/>
  <c r="I64" i="10"/>
  <c r="BO64" i="10"/>
  <c r="BP64" i="10" l="1"/>
  <c r="AV64" i="10"/>
  <c r="J63" i="10"/>
  <c r="H63" i="10" s="1"/>
  <c r="BL64" i="10"/>
  <c r="BM64" i="10"/>
  <c r="BG64" i="10"/>
  <c r="AX65" i="10"/>
  <c r="AR65" i="10"/>
  <c r="D66" i="10"/>
  <c r="I65" i="10"/>
  <c r="BO65" i="10"/>
  <c r="BP65" i="10" l="1"/>
  <c r="AV65" i="10"/>
  <c r="J64" i="10"/>
  <c r="H64" i="10" s="1"/>
  <c r="BM65" i="10"/>
  <c r="BL65" i="10"/>
  <c r="AR66" i="10"/>
  <c r="AX66" i="10"/>
  <c r="BG65" i="10"/>
  <c r="D67" i="10"/>
  <c r="I66" i="10"/>
  <c r="BO66" i="10"/>
  <c r="BP66" i="10" s="1"/>
  <c r="J65" i="10" l="1"/>
  <c r="H65" i="10" s="1"/>
  <c r="BM66" i="10"/>
  <c r="BL66" i="10"/>
  <c r="BG66" i="10"/>
  <c r="AR67" i="10"/>
  <c r="AX67" i="10"/>
  <c r="D68" i="10"/>
  <c r="I67" i="10"/>
  <c r="BO67" i="10"/>
  <c r="BP67" i="10" s="1"/>
  <c r="J66" i="10" l="1"/>
  <c r="H66" i="10" s="1"/>
  <c r="BM67" i="10"/>
  <c r="BL67" i="10"/>
  <c r="BG67" i="10"/>
  <c r="AR68" i="10"/>
  <c r="AX68" i="10"/>
  <c r="D69" i="10"/>
  <c r="I68" i="10"/>
  <c r="BO68" i="10"/>
  <c r="BP68" i="10" s="1"/>
  <c r="J67" i="10" l="1"/>
  <c r="H67" i="10" s="1"/>
  <c r="BL68" i="10"/>
  <c r="BM68" i="10"/>
  <c r="BG68" i="10"/>
  <c r="AR69" i="10"/>
  <c r="AX69" i="10"/>
  <c r="D70" i="10"/>
  <c r="I69" i="10"/>
  <c r="BO69" i="10"/>
  <c r="BP69" i="10" s="1"/>
  <c r="J68" i="10" l="1"/>
  <c r="H68" i="10" s="1"/>
  <c r="BM69" i="10"/>
  <c r="BL69" i="10"/>
  <c r="BG69" i="10"/>
  <c r="AR70" i="10"/>
  <c r="AX70" i="10"/>
  <c r="D71" i="10"/>
  <c r="I70" i="10"/>
  <c r="BO70" i="10"/>
  <c r="BP70" i="10" s="1"/>
  <c r="J69" i="10" l="1"/>
  <c r="H69" i="10" s="1"/>
  <c r="BM70" i="10"/>
  <c r="BL70" i="10"/>
  <c r="BG70" i="10"/>
  <c r="AR71" i="10"/>
  <c r="AX71" i="10"/>
  <c r="D72" i="10"/>
  <c r="I71" i="10"/>
  <c r="BO71" i="10"/>
  <c r="BP71" i="10" s="1"/>
  <c r="J70" i="10" l="1"/>
  <c r="H70" i="10" s="1"/>
  <c r="BM71" i="10"/>
  <c r="BL71" i="10"/>
  <c r="BG71" i="10"/>
  <c r="AR72" i="10"/>
  <c r="AX72" i="10"/>
  <c r="D73" i="10"/>
  <c r="I72" i="10"/>
  <c r="BO72" i="10"/>
  <c r="BP72" i="10" s="1"/>
  <c r="J71" i="10" l="1"/>
  <c r="H71" i="10" s="1"/>
  <c r="BL72" i="10"/>
  <c r="BM72" i="10"/>
  <c r="BG72" i="10"/>
  <c r="AX73" i="10"/>
  <c r="AR73" i="10"/>
  <c r="D74" i="10"/>
  <c r="I73" i="10"/>
  <c r="BO73" i="10"/>
  <c r="BP73" i="10" s="1"/>
  <c r="BM73" i="10" l="1"/>
  <c r="BL73" i="10"/>
  <c r="J72" i="10"/>
  <c r="H72" i="10" s="1"/>
  <c r="BG73" i="10"/>
  <c r="AR74" i="10"/>
  <c r="AX74" i="10"/>
  <c r="D75" i="10"/>
  <c r="I74" i="10"/>
  <c r="BO74" i="10"/>
  <c r="BP74" i="10" s="1"/>
  <c r="J73" i="10" l="1"/>
  <c r="H73" i="10" s="1"/>
  <c r="BM74" i="10"/>
  <c r="BL74" i="10"/>
  <c r="BG74" i="10"/>
  <c r="AR75" i="10"/>
  <c r="AX75" i="10"/>
  <c r="D76" i="10"/>
  <c r="I75" i="10"/>
  <c r="BO75" i="10"/>
  <c r="BP75" i="10" s="1"/>
  <c r="J74" i="10" l="1"/>
  <c r="H74" i="10" s="1"/>
  <c r="BM75" i="10"/>
  <c r="BL75" i="10"/>
  <c r="BG75" i="10"/>
  <c r="AR76" i="10"/>
  <c r="AX76" i="10"/>
  <c r="D77" i="10"/>
  <c r="I76" i="10"/>
  <c r="BO76" i="10"/>
  <c r="BP76" i="10" s="1"/>
  <c r="J75" i="10" l="1"/>
  <c r="H75" i="10" s="1"/>
  <c r="BL76" i="10"/>
  <c r="BM76" i="10"/>
  <c r="BG76" i="10"/>
  <c r="AR77" i="10"/>
  <c r="AX77" i="10"/>
  <c r="D78" i="10"/>
  <c r="I77" i="10"/>
  <c r="BO77" i="10"/>
  <c r="BP77" i="10" s="1"/>
  <c r="J76" i="10" l="1"/>
  <c r="H76" i="10" s="1"/>
  <c r="BM77" i="10"/>
  <c r="BL77" i="10"/>
  <c r="BG77" i="10"/>
  <c r="AR78" i="10"/>
  <c r="AX78" i="10"/>
  <c r="D79" i="10"/>
  <c r="I78" i="10"/>
  <c r="BO78" i="10"/>
  <c r="BP78" i="10" s="1"/>
  <c r="J77" i="10" l="1"/>
  <c r="H77" i="10" s="1"/>
  <c r="BM78" i="10"/>
  <c r="BL78" i="10"/>
  <c r="AR79" i="10"/>
  <c r="AX79" i="10"/>
  <c r="BG78" i="10"/>
  <c r="D80" i="10"/>
  <c r="I79" i="10"/>
  <c r="BO79" i="10"/>
  <c r="BP79" i="10" s="1"/>
  <c r="J78" i="10" l="1"/>
  <c r="H78" i="10" s="1"/>
  <c r="BM79" i="10"/>
  <c r="BL79" i="10"/>
  <c r="BG79" i="10"/>
  <c r="AR80" i="10"/>
  <c r="AX80" i="10"/>
  <c r="D81" i="10"/>
  <c r="I80" i="10"/>
  <c r="BO80" i="10"/>
  <c r="BP80" i="10" s="1"/>
  <c r="J79" i="10" l="1"/>
  <c r="H79" i="10" s="1"/>
  <c r="BL80" i="10"/>
  <c r="BM80" i="10"/>
  <c r="BG80" i="10"/>
  <c r="AR81" i="10"/>
  <c r="AX81" i="10"/>
  <c r="D82" i="10"/>
  <c r="I81" i="10"/>
  <c r="BO81" i="10"/>
  <c r="BP81" i="10" s="1"/>
  <c r="BL81" i="10" l="1"/>
  <c r="BM81" i="10"/>
  <c r="J80" i="10"/>
  <c r="H80" i="10" s="1"/>
  <c r="BG81" i="10"/>
  <c r="AR82" i="10"/>
  <c r="AX82" i="10"/>
  <c r="D83" i="10"/>
  <c r="I82" i="10"/>
  <c r="BO82" i="10"/>
  <c r="BP82" i="10" s="1"/>
  <c r="BM82" i="10" l="1"/>
  <c r="BL82" i="10"/>
  <c r="J82" i="10" s="1"/>
  <c r="H82" i="10" s="1"/>
  <c r="J81" i="10"/>
  <c r="H81" i="10" s="1"/>
  <c r="BG82" i="10"/>
  <c r="AR83" i="10"/>
  <c r="AX83" i="10"/>
  <c r="D84" i="10"/>
  <c r="I83" i="10"/>
  <c r="BO83" i="10"/>
  <c r="BP83" i="10" s="1"/>
  <c r="BM83" i="10" l="1"/>
  <c r="BL83" i="10"/>
  <c r="BG83" i="10"/>
  <c r="AR84" i="10"/>
  <c r="AX84" i="10"/>
  <c r="D85" i="10"/>
  <c r="I84" i="10"/>
  <c r="BO84" i="10"/>
  <c r="BP84" i="10" s="1"/>
  <c r="J83" i="10" l="1"/>
  <c r="H83" i="10" s="1"/>
  <c r="BL84" i="10"/>
  <c r="BM84" i="10"/>
  <c r="BG84" i="10"/>
  <c r="AR85" i="10"/>
  <c r="AX85" i="10"/>
  <c r="D86" i="10"/>
  <c r="I85" i="10"/>
  <c r="BO85" i="10"/>
  <c r="BP85" i="10" s="1"/>
  <c r="BL85" i="10" l="1"/>
  <c r="BM85" i="10"/>
  <c r="J84" i="10"/>
  <c r="H84" i="10" s="1"/>
  <c r="BG85" i="10"/>
  <c r="AR86" i="10"/>
  <c r="AX86" i="10"/>
  <c r="D87" i="10"/>
  <c r="I86" i="10"/>
  <c r="BO86" i="10"/>
  <c r="BP86" i="10" s="1"/>
  <c r="BM86" i="10" l="1"/>
  <c r="BL86" i="10"/>
  <c r="J85" i="10"/>
  <c r="H85" i="10" s="1"/>
  <c r="BG86" i="10"/>
  <c r="AR87" i="10"/>
  <c r="AX87" i="10"/>
  <c r="D88" i="10"/>
  <c r="I87" i="10"/>
  <c r="BO87" i="10"/>
  <c r="BP87" i="10" s="1"/>
  <c r="J86" i="10" l="1"/>
  <c r="H86" i="10" s="1"/>
  <c r="BM87" i="10"/>
  <c r="BL87" i="10"/>
  <c r="BG87" i="10"/>
  <c r="AX88" i="10"/>
  <c r="AR88" i="10"/>
  <c r="D89" i="10"/>
  <c r="I88" i="10"/>
  <c r="BO88" i="10"/>
  <c r="BP88" i="10" s="1"/>
  <c r="J87" i="10" l="1"/>
  <c r="H87" i="10" s="1"/>
  <c r="BL88" i="10"/>
  <c r="BM88" i="10"/>
  <c r="AR89" i="10"/>
  <c r="AX89" i="10"/>
  <c r="BG88" i="10"/>
  <c r="D90" i="10"/>
  <c r="I89" i="10"/>
  <c r="BO89" i="10"/>
  <c r="BP89" i="10" s="1"/>
  <c r="BM89" i="10" l="1"/>
  <c r="BL89" i="10"/>
  <c r="BG89" i="10"/>
  <c r="J88" i="10"/>
  <c r="H88" i="10" s="1"/>
  <c r="AX90" i="10"/>
  <c r="AR90" i="10"/>
  <c r="D91" i="10"/>
  <c r="I90" i="10"/>
  <c r="BO90" i="10"/>
  <c r="BP90" i="10" s="1"/>
  <c r="J89" i="10" l="1"/>
  <c r="H89" i="10" s="1"/>
  <c r="BM90" i="10"/>
  <c r="BL90" i="10"/>
  <c r="AR91" i="10"/>
  <c r="AX91" i="10"/>
  <c r="BG90" i="10"/>
  <c r="D92" i="10"/>
  <c r="I91" i="10"/>
  <c r="BO91" i="10"/>
  <c r="BP91" i="10" s="1"/>
  <c r="J90" i="10" l="1"/>
  <c r="H90" i="10" s="1"/>
  <c r="BM91" i="10"/>
  <c r="BL91" i="10"/>
  <c r="BG91" i="10"/>
  <c r="AR92" i="10"/>
  <c r="AX92" i="10"/>
  <c r="D93" i="10"/>
  <c r="I92" i="10"/>
  <c r="BO92" i="10"/>
  <c r="BP92" i="10" s="1"/>
  <c r="J91" i="10" l="1"/>
  <c r="H91" i="10" s="1"/>
  <c r="BL92" i="10"/>
  <c r="BM92" i="10"/>
  <c r="BG92" i="10"/>
  <c r="AR93" i="10"/>
  <c r="AX93" i="10"/>
  <c r="D94" i="10"/>
  <c r="I93" i="10"/>
  <c r="BO93" i="10"/>
  <c r="BP93" i="10" s="1"/>
  <c r="BM93" i="10" l="1"/>
  <c r="BL93" i="10"/>
  <c r="J92" i="10"/>
  <c r="H92" i="10" s="1"/>
  <c r="BG93" i="10"/>
  <c r="AR94" i="10"/>
  <c r="AX94" i="10"/>
  <c r="D95" i="10"/>
  <c r="I94" i="10"/>
  <c r="BO94" i="10"/>
  <c r="BP94" i="10" s="1"/>
  <c r="J93" i="10" l="1"/>
  <c r="H93" i="10" s="1"/>
  <c r="BM94" i="10"/>
  <c r="BL94" i="10"/>
  <c r="BG94" i="10"/>
  <c r="AR95" i="10"/>
  <c r="AX95" i="10"/>
  <c r="D96" i="10"/>
  <c r="I95" i="10"/>
  <c r="BO95" i="10"/>
  <c r="BP95" i="10" s="1"/>
  <c r="J94" i="10" l="1"/>
  <c r="H94" i="10" s="1"/>
  <c r="BM95" i="10"/>
  <c r="BL95" i="10"/>
  <c r="BG95" i="10"/>
  <c r="AR96" i="10"/>
  <c r="AX96" i="10"/>
  <c r="D97" i="10"/>
  <c r="I96" i="10"/>
  <c r="BO96" i="10"/>
  <c r="BP96" i="10" s="1"/>
  <c r="J95" i="10" l="1"/>
  <c r="H95" i="10" s="1"/>
  <c r="BL96" i="10"/>
  <c r="BM96" i="10"/>
  <c r="BG96" i="10"/>
  <c r="AX97" i="10"/>
  <c r="AR97" i="10"/>
  <c r="D98" i="10"/>
  <c r="I97" i="10"/>
  <c r="BO97" i="10"/>
  <c r="BP97" i="10" s="1"/>
  <c r="J96" i="10" l="1"/>
  <c r="H96" i="10" s="1"/>
  <c r="BM97" i="10"/>
  <c r="BL97" i="10"/>
  <c r="AR98" i="10"/>
  <c r="AX98" i="10"/>
  <c r="BG97" i="10"/>
  <c r="D99" i="10"/>
  <c r="I98" i="10"/>
  <c r="BO98" i="10"/>
  <c r="BP98" i="10" s="1"/>
  <c r="J97" i="10" l="1"/>
  <c r="H97" i="10" s="1"/>
  <c r="BM98" i="10"/>
  <c r="BL98" i="10"/>
  <c r="BG98" i="10"/>
  <c r="AR99" i="10"/>
  <c r="AX99" i="10"/>
  <c r="D100" i="10"/>
  <c r="I99" i="10"/>
  <c r="BO99" i="10"/>
  <c r="BP99" i="10" s="1"/>
  <c r="J98" i="10" l="1"/>
  <c r="H98" i="10" s="1"/>
  <c r="BM99" i="10"/>
  <c r="BL99" i="10"/>
  <c r="BG99" i="10"/>
  <c r="AX100" i="10"/>
  <c r="AR100" i="10"/>
  <c r="D101" i="10"/>
  <c r="I100" i="10"/>
  <c r="BO100" i="10"/>
  <c r="BP100" i="10" s="1"/>
  <c r="J99" i="10" l="1"/>
  <c r="H99" i="10" s="1"/>
  <c r="BL100" i="10"/>
  <c r="BM100" i="10"/>
  <c r="AX101" i="10"/>
  <c r="AR101" i="10"/>
  <c r="BG100" i="10"/>
  <c r="D102" i="10"/>
  <c r="I101" i="10"/>
  <c r="BO101" i="10"/>
  <c r="BP101" i="10" s="1"/>
  <c r="J100" i="10" l="1"/>
  <c r="H100" i="10" s="1"/>
  <c r="BM101" i="10"/>
  <c r="BL101" i="10"/>
  <c r="AR102" i="10"/>
  <c r="AX102" i="10"/>
  <c r="BG101" i="10"/>
  <c r="D103" i="10"/>
  <c r="I102" i="10"/>
  <c r="BO102" i="10"/>
  <c r="BP102" i="10" s="1"/>
  <c r="J101" i="10" l="1"/>
  <c r="H101" i="10" s="1"/>
  <c r="BM102" i="10"/>
  <c r="BL102" i="10"/>
  <c r="BG102" i="10"/>
  <c r="AR103" i="10"/>
  <c r="AX103" i="10"/>
  <c r="D104" i="10"/>
  <c r="I103" i="10"/>
  <c r="BO103" i="10"/>
  <c r="BP103" i="10" s="1"/>
  <c r="J102" i="10" l="1"/>
  <c r="H102" i="10" s="1"/>
  <c r="BM103" i="10"/>
  <c r="BL103" i="10"/>
  <c r="BG103" i="10"/>
  <c r="AX104" i="10"/>
  <c r="AR104" i="10"/>
  <c r="D105" i="10"/>
  <c r="I104" i="10"/>
  <c r="BO104" i="10"/>
  <c r="BP104" i="10" s="1"/>
  <c r="J103" i="10" l="1"/>
  <c r="H103" i="10" s="1"/>
  <c r="BL104" i="10"/>
  <c r="BM104" i="10"/>
  <c r="AR105" i="10"/>
  <c r="AX105" i="10"/>
  <c r="BG104" i="10"/>
  <c r="D106" i="10"/>
  <c r="I105" i="10"/>
  <c r="BO105" i="10"/>
  <c r="BP105" i="10" s="1"/>
  <c r="BM105" i="10" l="1"/>
  <c r="BL105" i="10"/>
  <c r="J104" i="10"/>
  <c r="H104" i="10" s="1"/>
  <c r="BG105" i="10"/>
  <c r="AR106" i="10"/>
  <c r="AX106" i="10"/>
  <c r="D107" i="10"/>
  <c r="I106" i="10"/>
  <c r="BO106" i="10"/>
  <c r="BP106" i="10" s="1"/>
  <c r="J105" i="10" l="1"/>
  <c r="H105" i="10" s="1"/>
  <c r="BM106" i="10"/>
  <c r="BL106" i="10"/>
  <c r="BG106" i="10"/>
  <c r="AX107" i="10"/>
  <c r="AR107" i="10"/>
  <c r="D108" i="10"/>
  <c r="I107" i="10"/>
  <c r="BO107" i="10"/>
  <c r="BP107" i="10" s="1"/>
  <c r="J106" i="10" l="1"/>
  <c r="H106" i="10" s="1"/>
  <c r="BM107" i="10"/>
  <c r="BL107" i="10"/>
  <c r="AR108" i="10"/>
  <c r="AX108" i="10"/>
  <c r="BG107" i="10"/>
  <c r="D109" i="10"/>
  <c r="I108" i="10"/>
  <c r="BO108" i="10"/>
  <c r="BP108" i="10" s="1"/>
  <c r="J107" i="10" l="1"/>
  <c r="H107" i="10" s="1"/>
  <c r="BL108" i="10"/>
  <c r="BM108" i="10"/>
  <c r="BG108" i="10"/>
  <c r="AR109" i="10"/>
  <c r="AX109" i="10"/>
  <c r="D110" i="10"/>
  <c r="I109" i="10"/>
  <c r="BO109" i="10"/>
  <c r="BP109" i="10" s="1"/>
  <c r="BM109" i="10" l="1"/>
  <c r="BL109" i="10"/>
  <c r="J108" i="10"/>
  <c r="H108" i="10" s="1"/>
  <c r="BG109" i="10"/>
  <c r="AR110" i="10"/>
  <c r="AX110" i="10"/>
  <c r="D111" i="10"/>
  <c r="I110" i="10"/>
  <c r="BO110" i="10"/>
  <c r="BP110" i="10" s="1"/>
  <c r="J109" i="10" l="1"/>
  <c r="H109" i="10" s="1"/>
  <c r="BM110" i="10"/>
  <c r="BL110" i="10"/>
  <c r="BG110" i="10"/>
  <c r="AR111" i="10"/>
  <c r="AX111" i="10"/>
  <c r="D112" i="10"/>
  <c r="I111" i="10"/>
  <c r="BO111" i="10"/>
  <c r="BP111" i="10" s="1"/>
  <c r="J110" i="10" l="1"/>
  <c r="H110" i="10" s="1"/>
  <c r="BM111" i="10"/>
  <c r="BL111" i="10"/>
  <c r="BG111" i="10"/>
  <c r="AX112" i="10"/>
  <c r="AR112" i="10"/>
  <c r="D113" i="10"/>
  <c r="I112" i="10"/>
  <c r="BO112" i="10"/>
  <c r="BP112" i="10" s="1"/>
  <c r="J111" i="10" l="1"/>
  <c r="H111" i="10" s="1"/>
  <c r="BL112" i="10"/>
  <c r="BM112" i="10"/>
  <c r="AR113" i="10"/>
  <c r="AX113" i="10"/>
  <c r="BG112" i="10"/>
  <c r="D114" i="10"/>
  <c r="I113" i="10"/>
  <c r="BO113" i="10"/>
  <c r="BP113" i="10" s="1"/>
  <c r="BM113" i="10" l="1"/>
  <c r="BL113" i="10"/>
  <c r="J112" i="10"/>
  <c r="H112" i="10" s="1"/>
  <c r="BG113" i="10"/>
  <c r="AR114" i="10"/>
  <c r="AX114" i="10"/>
  <c r="D115" i="10"/>
  <c r="I114" i="10"/>
  <c r="BO114" i="10"/>
  <c r="BP114" i="10" s="1"/>
  <c r="J113" i="10" l="1"/>
  <c r="H113" i="10" s="1"/>
  <c r="BM114" i="10"/>
  <c r="BL114" i="10"/>
  <c r="BG114" i="10"/>
  <c r="AR115" i="10"/>
  <c r="AX115" i="10"/>
  <c r="D116" i="10"/>
  <c r="I115" i="10"/>
  <c r="BO115" i="10"/>
  <c r="BP115" i="10" s="1"/>
  <c r="J114" i="10" l="1"/>
  <c r="H114" i="10" s="1"/>
  <c r="BM115" i="10"/>
  <c r="BL115" i="10"/>
  <c r="BG115" i="10"/>
  <c r="AR116" i="10"/>
  <c r="AX116" i="10"/>
  <c r="D117" i="10"/>
  <c r="I116" i="10"/>
  <c r="BO116" i="10"/>
  <c r="BP116" i="10" s="1"/>
  <c r="J115" i="10" l="1"/>
  <c r="H115" i="10" s="1"/>
  <c r="BL116" i="10"/>
  <c r="BM116" i="10"/>
  <c r="BG116" i="10"/>
  <c r="AR117" i="10"/>
  <c r="AX117" i="10"/>
  <c r="D118" i="10"/>
  <c r="I117" i="10"/>
  <c r="BO117" i="10"/>
  <c r="BP117" i="10" s="1"/>
  <c r="BM117" i="10" l="1"/>
  <c r="BL117" i="10"/>
  <c r="J116" i="10"/>
  <c r="H116" i="10" s="1"/>
  <c r="BG117" i="10"/>
  <c r="AX118" i="10"/>
  <c r="AR118" i="10"/>
  <c r="D119" i="10"/>
  <c r="I118" i="10"/>
  <c r="BO118" i="10"/>
  <c r="BP118" i="10" s="1"/>
  <c r="J117" i="10" l="1"/>
  <c r="H117" i="10" s="1"/>
  <c r="BM118" i="10"/>
  <c r="BL118" i="10"/>
  <c r="AR119" i="10"/>
  <c r="AX119" i="10"/>
  <c r="BG118" i="10"/>
  <c r="D120" i="10"/>
  <c r="I119" i="10"/>
  <c r="BO119" i="10"/>
  <c r="BP119" i="10" s="1"/>
  <c r="J118" i="10" l="1"/>
  <c r="H118" i="10" s="1"/>
  <c r="BM119" i="10"/>
  <c r="BL119" i="10"/>
  <c r="BG119" i="10"/>
  <c r="AX120" i="10"/>
  <c r="AR120" i="10"/>
  <c r="D121" i="10"/>
  <c r="I120" i="10"/>
  <c r="BO120" i="10"/>
  <c r="BP120" i="10" s="1"/>
  <c r="J119" i="10" l="1"/>
  <c r="H119" i="10" s="1"/>
  <c r="BL120" i="10"/>
  <c r="BM120" i="10"/>
  <c r="AX121" i="10"/>
  <c r="AR121" i="10"/>
  <c r="BG120" i="10"/>
  <c r="D122" i="10"/>
  <c r="I121" i="10"/>
  <c r="BO121" i="10"/>
  <c r="BP121" i="10" s="1"/>
  <c r="BM121" i="10" l="1"/>
  <c r="BL121" i="10"/>
  <c r="J120" i="10"/>
  <c r="H120" i="10" s="1"/>
  <c r="AR122" i="10"/>
  <c r="AX122" i="10"/>
  <c r="BG121" i="10"/>
  <c r="D123" i="10"/>
  <c r="I122" i="10"/>
  <c r="BO122" i="10"/>
  <c r="BP122" i="10" s="1"/>
  <c r="J121" i="10" l="1"/>
  <c r="H121" i="10" s="1"/>
  <c r="BM122" i="10"/>
  <c r="BL122" i="10"/>
  <c r="AR123" i="10"/>
  <c r="AX123" i="10"/>
  <c r="BG122" i="10"/>
  <c r="D124" i="10"/>
  <c r="I123" i="10"/>
  <c r="BO123" i="10"/>
  <c r="BP123" i="10" s="1"/>
  <c r="J122" i="10" l="1"/>
  <c r="H122" i="10" s="1"/>
  <c r="BM123" i="10"/>
  <c r="BL123" i="10"/>
  <c r="BG123" i="10"/>
  <c r="AR124" i="10"/>
  <c r="AX124" i="10"/>
  <c r="D125" i="10"/>
  <c r="I124" i="10"/>
  <c r="BO124" i="10"/>
  <c r="BP124" i="10" s="1"/>
  <c r="J123" i="10" l="1"/>
  <c r="H123" i="10" s="1"/>
  <c r="BL124" i="10"/>
  <c r="BM124" i="10"/>
  <c r="BG124" i="10"/>
  <c r="AR125" i="10"/>
  <c r="AX125" i="10"/>
  <c r="D126" i="10"/>
  <c r="I125" i="10"/>
  <c r="BO125" i="10"/>
  <c r="BP125" i="10" s="1"/>
  <c r="BM125" i="10" l="1"/>
  <c r="BL125" i="10"/>
  <c r="J124" i="10"/>
  <c r="H124" i="10" s="1"/>
  <c r="BG125" i="10"/>
  <c r="AX126" i="10"/>
  <c r="AR126" i="10"/>
  <c r="D127" i="10"/>
  <c r="I126" i="10"/>
  <c r="BO126" i="10"/>
  <c r="BP126" i="10" s="1"/>
  <c r="J125" i="10" l="1"/>
  <c r="H125" i="10" s="1"/>
  <c r="BM126" i="10"/>
  <c r="BL126" i="10"/>
  <c r="AR127" i="10"/>
  <c r="AX127" i="10"/>
  <c r="BG126" i="10"/>
  <c r="D128" i="10"/>
  <c r="I127" i="10"/>
  <c r="BO127" i="10"/>
  <c r="BP127" i="10" s="1"/>
  <c r="J126" i="10" l="1"/>
  <c r="H126" i="10" s="1"/>
  <c r="BM127" i="10"/>
  <c r="BL127" i="10"/>
  <c r="BG127" i="10"/>
  <c r="AR128" i="10"/>
  <c r="AX128" i="10"/>
  <c r="D129" i="10"/>
  <c r="I128" i="10"/>
  <c r="BO128" i="10"/>
  <c r="BP128" i="10" s="1"/>
  <c r="J127" i="10" l="1"/>
  <c r="H127" i="10" s="1"/>
  <c r="BL128" i="10"/>
  <c r="BM128" i="10"/>
  <c r="BG128" i="10"/>
  <c r="AR129" i="10"/>
  <c r="AX129" i="10"/>
  <c r="D130" i="10"/>
  <c r="I129" i="10"/>
  <c r="BO129" i="10"/>
  <c r="BP129" i="10" s="1"/>
  <c r="BM129" i="10" l="1"/>
  <c r="BL129" i="10"/>
  <c r="J128" i="10"/>
  <c r="H128" i="10" s="1"/>
  <c r="BG129" i="10"/>
  <c r="AX130" i="10"/>
  <c r="AR130" i="10"/>
  <c r="D131" i="10"/>
  <c r="I130" i="10"/>
  <c r="BO130" i="10"/>
  <c r="BP130" i="10" s="1"/>
  <c r="J129" i="10" l="1"/>
  <c r="H129" i="10" s="1"/>
  <c r="BM130" i="10"/>
  <c r="BL130" i="10"/>
  <c r="AR131" i="10"/>
  <c r="AX131" i="10"/>
  <c r="BG130" i="10"/>
  <c r="D132" i="10"/>
  <c r="I131" i="10"/>
  <c r="BO131" i="10"/>
  <c r="BP131" i="10" s="1"/>
  <c r="J130" i="10" l="1"/>
  <c r="H130" i="10" s="1"/>
  <c r="BM131" i="10"/>
  <c r="BL131" i="10"/>
  <c r="BG131" i="10"/>
  <c r="AR132" i="10"/>
  <c r="AX132" i="10"/>
  <c r="D133" i="10"/>
  <c r="I132" i="10"/>
  <c r="BO132" i="10"/>
  <c r="BP132" i="10" s="1"/>
  <c r="J131" i="10" l="1"/>
  <c r="H131" i="10" s="1"/>
  <c r="BL132" i="10"/>
  <c r="BM132" i="10"/>
  <c r="BG132" i="10"/>
  <c r="AR133" i="10"/>
  <c r="AX133" i="10"/>
  <c r="D134" i="10"/>
  <c r="I133" i="10"/>
  <c r="BO133" i="10"/>
  <c r="BP133" i="10" s="1"/>
  <c r="BM133" i="10" l="1"/>
  <c r="BL133" i="10"/>
  <c r="J132" i="10"/>
  <c r="H132" i="10" s="1"/>
  <c r="BG133" i="10"/>
  <c r="AR134" i="10"/>
  <c r="AX134" i="10"/>
  <c r="D135" i="10"/>
  <c r="I134" i="10"/>
  <c r="BO134" i="10"/>
  <c r="BP134" i="10" s="1"/>
  <c r="J133" i="10" l="1"/>
  <c r="H133" i="10" s="1"/>
  <c r="BM134" i="10"/>
  <c r="BL134" i="10"/>
  <c r="BG134" i="10"/>
  <c r="AR135" i="10"/>
  <c r="AX135" i="10"/>
  <c r="D136" i="10"/>
  <c r="I135" i="10"/>
  <c r="BO135" i="10"/>
  <c r="BP135" i="10" s="1"/>
  <c r="J134" i="10" l="1"/>
  <c r="H134" i="10" s="1"/>
  <c r="BM135" i="10"/>
  <c r="BL135" i="10"/>
  <c r="BG135" i="10"/>
  <c r="AR136" i="10"/>
  <c r="AX136" i="10"/>
  <c r="D137" i="10"/>
  <c r="I136" i="10"/>
  <c r="BO136" i="10"/>
  <c r="BP136" i="10" s="1"/>
  <c r="J135" i="10" l="1"/>
  <c r="H135" i="10" s="1"/>
  <c r="BM136" i="10"/>
  <c r="BL136" i="10"/>
  <c r="BG136" i="10"/>
  <c r="AR137" i="10"/>
  <c r="AX137" i="10"/>
  <c r="D138" i="10"/>
  <c r="I137" i="10"/>
  <c r="BO137" i="10"/>
  <c r="BP137" i="10" s="1"/>
  <c r="J136" i="10" l="1"/>
  <c r="H136" i="10" s="1"/>
  <c r="BM137" i="10"/>
  <c r="BL137" i="10"/>
  <c r="BG137" i="10"/>
  <c r="AR138" i="10"/>
  <c r="AX138" i="10"/>
  <c r="D139" i="10"/>
  <c r="I138" i="10"/>
  <c r="BO138" i="10"/>
  <c r="BP138" i="10" s="1"/>
  <c r="J137" i="10" l="1"/>
  <c r="H137" i="10" s="1"/>
  <c r="BM138" i="10"/>
  <c r="BL138" i="10"/>
  <c r="BG138" i="10"/>
  <c r="AR139" i="10"/>
  <c r="AX139" i="10"/>
  <c r="D140" i="10"/>
  <c r="I139" i="10"/>
  <c r="BO139" i="10"/>
  <c r="BP139" i="10" s="1"/>
  <c r="J138" i="10" l="1"/>
  <c r="H138" i="10" s="1"/>
  <c r="BM139" i="10"/>
  <c r="BL139" i="10"/>
  <c r="BG139" i="10"/>
  <c r="AR140" i="10"/>
  <c r="AX140" i="10"/>
  <c r="D141" i="10"/>
  <c r="I140" i="10"/>
  <c r="BO140" i="10"/>
  <c r="BP140" i="10" s="1"/>
  <c r="J139" i="10" l="1"/>
  <c r="H139" i="10" s="1"/>
  <c r="BM140" i="10"/>
  <c r="BL140" i="10"/>
  <c r="BG140" i="10"/>
  <c r="AR141" i="10"/>
  <c r="AX141" i="10"/>
  <c r="D142" i="10"/>
  <c r="I141" i="10"/>
  <c r="BO141" i="10"/>
  <c r="BP141" i="10" s="1"/>
  <c r="J140" i="10" l="1"/>
  <c r="H140" i="10" s="1"/>
  <c r="BM141" i="10"/>
  <c r="BL141" i="10"/>
  <c r="BG141" i="10"/>
  <c r="AX142" i="10"/>
  <c r="AR142" i="10"/>
  <c r="D143" i="10"/>
  <c r="I142" i="10"/>
  <c r="BO142" i="10"/>
  <c r="BP142" i="10" s="1"/>
  <c r="J141" i="10" l="1"/>
  <c r="H141" i="10" s="1"/>
  <c r="BM142" i="10"/>
  <c r="BL142" i="10"/>
  <c r="AR143" i="10"/>
  <c r="AX143" i="10"/>
  <c r="BG142" i="10"/>
  <c r="D144" i="10"/>
  <c r="I143" i="10"/>
  <c r="BO143" i="10"/>
  <c r="BP143" i="10" s="1"/>
  <c r="J142" i="10" l="1"/>
  <c r="H142" i="10" s="1"/>
  <c r="BM143" i="10"/>
  <c r="BL143" i="10"/>
  <c r="BG143" i="10"/>
  <c r="AR144" i="10"/>
  <c r="AX144" i="10"/>
  <c r="D145" i="10"/>
  <c r="I144" i="10"/>
  <c r="BO144" i="10"/>
  <c r="BP144" i="10" s="1"/>
  <c r="J143" i="10" l="1"/>
  <c r="H143" i="10" s="1"/>
  <c r="BM144" i="10"/>
  <c r="BL144" i="10"/>
  <c r="BG144" i="10"/>
  <c r="AR145" i="10"/>
  <c r="AX145" i="10"/>
  <c r="D146" i="10"/>
  <c r="I145" i="10"/>
  <c r="BO145" i="10"/>
  <c r="BP145" i="10" s="1"/>
  <c r="J144" i="10" l="1"/>
  <c r="H144" i="10" s="1"/>
  <c r="BM145" i="10"/>
  <c r="BL145" i="10"/>
  <c r="BG145" i="10"/>
  <c r="AR146" i="10"/>
  <c r="AX146" i="10"/>
  <c r="D147" i="10"/>
  <c r="I146" i="10"/>
  <c r="BO146" i="10"/>
  <c r="BP146" i="10" s="1"/>
  <c r="J145" i="10" l="1"/>
  <c r="H145" i="10" s="1"/>
  <c r="BM146" i="10"/>
  <c r="BL146" i="10"/>
  <c r="BG146" i="10"/>
  <c r="AR147" i="10"/>
  <c r="AX147" i="10"/>
  <c r="D148" i="10"/>
  <c r="I147" i="10"/>
  <c r="BO147" i="10"/>
  <c r="BP147" i="10" s="1"/>
  <c r="J146" i="10" l="1"/>
  <c r="H146" i="10" s="1"/>
  <c r="BM147" i="10"/>
  <c r="BL147" i="10"/>
  <c r="BG147" i="10"/>
  <c r="AR148" i="10"/>
  <c r="AX148" i="10"/>
  <c r="D149" i="10"/>
  <c r="I148" i="10"/>
  <c r="BO148" i="10"/>
  <c r="BP148" i="10" s="1"/>
  <c r="J147" i="10" l="1"/>
  <c r="H147" i="10" s="1"/>
  <c r="BM148" i="10"/>
  <c r="BL148" i="10"/>
  <c r="BG148" i="10"/>
  <c r="AR149" i="10"/>
  <c r="AX149" i="10"/>
  <c r="D150" i="10"/>
  <c r="I149" i="10"/>
  <c r="BO149" i="10"/>
  <c r="BP149" i="10" s="1"/>
  <c r="J148" i="10" l="1"/>
  <c r="H148" i="10" s="1"/>
  <c r="BM149" i="10"/>
  <c r="BL149" i="10"/>
  <c r="BG149" i="10"/>
  <c r="AR150" i="10"/>
  <c r="AX150" i="10"/>
  <c r="D151" i="10"/>
  <c r="I150" i="10"/>
  <c r="BO150" i="10"/>
  <c r="BP150" i="10" s="1"/>
  <c r="J149" i="10" l="1"/>
  <c r="H149" i="10" s="1"/>
  <c r="BM150" i="10"/>
  <c r="BL150" i="10"/>
  <c r="BG150" i="10"/>
  <c r="AR151" i="10"/>
  <c r="AX151" i="10"/>
  <c r="D152" i="10"/>
  <c r="I151" i="10"/>
  <c r="BO151" i="10"/>
  <c r="BP151" i="10" s="1"/>
  <c r="J150" i="10" l="1"/>
  <c r="H150" i="10" s="1"/>
  <c r="BM151" i="10"/>
  <c r="BL151" i="10"/>
  <c r="BG151" i="10"/>
  <c r="AR152" i="10"/>
  <c r="AX152" i="10"/>
  <c r="D153" i="10"/>
  <c r="I152" i="10"/>
  <c r="BO152" i="10"/>
  <c r="BP152" i="10" s="1"/>
  <c r="J151" i="10" l="1"/>
  <c r="H151" i="10" s="1"/>
  <c r="BM152" i="10"/>
  <c r="BL152" i="10"/>
  <c r="BG152" i="10"/>
  <c r="AR153" i="10"/>
  <c r="AX153" i="10"/>
  <c r="D154" i="10"/>
  <c r="I153" i="10"/>
  <c r="BO153" i="10"/>
  <c r="BP153" i="10" s="1"/>
  <c r="J152" i="10" l="1"/>
  <c r="H152" i="10" s="1"/>
  <c r="BM153" i="10"/>
  <c r="BL153" i="10"/>
  <c r="BG153" i="10"/>
  <c r="AX154" i="10"/>
  <c r="AR154" i="10"/>
  <c r="D155" i="10"/>
  <c r="I154" i="10"/>
  <c r="BO154" i="10"/>
  <c r="BP154" i="10" s="1"/>
  <c r="J153" i="10" l="1"/>
  <c r="H153" i="10" s="1"/>
  <c r="BM154" i="10"/>
  <c r="BL154" i="10"/>
  <c r="AR155" i="10"/>
  <c r="AX155" i="10"/>
  <c r="BG154" i="10"/>
  <c r="D156" i="10"/>
  <c r="I155" i="10"/>
  <c r="BO155" i="10"/>
  <c r="BP155" i="10" s="1"/>
  <c r="J154" i="10" l="1"/>
  <c r="H154" i="10" s="1"/>
  <c r="BM155" i="10"/>
  <c r="BL155" i="10"/>
  <c r="BG155" i="10"/>
  <c r="AR156" i="10"/>
  <c r="AX156" i="10"/>
  <c r="D157" i="10"/>
  <c r="I156" i="10"/>
  <c r="BO156" i="10"/>
  <c r="BP156" i="10" l="1"/>
  <c r="J155" i="10"/>
  <c r="H155" i="10" s="1"/>
  <c r="BM156" i="10"/>
  <c r="BL156" i="10"/>
  <c r="BG156" i="10"/>
  <c r="AR157" i="10"/>
  <c r="AX157" i="10"/>
  <c r="D158" i="10"/>
  <c r="I157" i="10"/>
  <c r="BO157" i="10"/>
  <c r="BP157" i="10" l="1"/>
  <c r="AV157" i="10"/>
  <c r="J156" i="10"/>
  <c r="H156" i="10" s="1"/>
  <c r="BM157" i="10"/>
  <c r="BL157" i="10"/>
  <c r="BG157" i="10"/>
  <c r="AX158" i="10"/>
  <c r="AR158" i="10"/>
  <c r="D159" i="10"/>
  <c r="I158" i="10"/>
  <c r="BO158" i="10"/>
  <c r="BP158" i="10" l="1"/>
  <c r="AV158" i="10"/>
  <c r="J157" i="10"/>
  <c r="H157" i="10" s="1"/>
  <c r="BM158" i="10"/>
  <c r="BL158" i="10"/>
  <c r="AR159" i="10"/>
  <c r="AX159" i="10"/>
  <c r="BG158" i="10"/>
  <c r="D160" i="10"/>
  <c r="I159" i="10"/>
  <c r="BO159" i="10"/>
  <c r="BP159" i="10" l="1"/>
  <c r="AV159" i="10"/>
  <c r="J158" i="10"/>
  <c r="H158" i="10" s="1"/>
  <c r="BM159" i="10"/>
  <c r="BL159" i="10"/>
  <c r="BG159" i="10"/>
  <c r="AR160" i="10"/>
  <c r="AX160" i="10"/>
  <c r="D161" i="10"/>
  <c r="I160" i="10"/>
  <c r="BO160" i="10"/>
  <c r="BP160" i="10" l="1"/>
  <c r="AV160" i="10"/>
  <c r="J159" i="10"/>
  <c r="H159" i="10" s="1"/>
  <c r="BM160" i="10"/>
  <c r="BL160" i="10"/>
  <c r="BG160" i="10"/>
  <c r="AR161" i="10"/>
  <c r="AX161" i="10"/>
  <c r="D162" i="10"/>
  <c r="I161" i="10"/>
  <c r="BO161" i="10"/>
  <c r="BP161" i="10" l="1"/>
  <c r="AV161" i="10"/>
  <c r="J160" i="10"/>
  <c r="H160" i="10" s="1"/>
  <c r="BM161" i="10"/>
  <c r="BL161" i="10"/>
  <c r="BG161" i="10"/>
  <c r="AR162" i="10"/>
  <c r="AX162" i="10"/>
  <c r="D163" i="10"/>
  <c r="I162" i="10"/>
  <c r="BO162" i="10"/>
  <c r="BP162" i="10" l="1"/>
  <c r="AV162" i="10"/>
  <c r="J161" i="10"/>
  <c r="H161" i="10" s="1"/>
  <c r="BM162" i="10"/>
  <c r="BL162" i="10"/>
  <c r="BG162" i="10"/>
  <c r="AX163" i="10"/>
  <c r="AR163" i="10"/>
  <c r="D164" i="10"/>
  <c r="I163" i="10"/>
  <c r="BO163" i="10"/>
  <c r="B12" i="10"/>
  <c r="BP163" i="10" l="1"/>
  <c r="AV163" i="10"/>
  <c r="J162" i="10"/>
  <c r="H162" i="10" s="1"/>
  <c r="BM163" i="10"/>
  <c r="BL163" i="10"/>
  <c r="AX164" i="10"/>
  <c r="AR164" i="10"/>
  <c r="BG163" i="10"/>
  <c r="D165" i="10"/>
  <c r="I164" i="10"/>
  <c r="BO164" i="10"/>
  <c r="B15" i="10"/>
  <c r="BP164" i="10" l="1"/>
  <c r="AV164" i="10"/>
  <c r="AW39" i="10"/>
  <c r="AW47" i="10"/>
  <c r="AW55" i="10"/>
  <c r="AW63" i="10"/>
  <c r="AW40" i="10"/>
  <c r="AW48" i="10"/>
  <c r="AW56" i="10"/>
  <c r="AW64" i="10"/>
  <c r="AW41" i="10"/>
  <c r="AW49" i="10"/>
  <c r="AW57" i="10"/>
  <c r="AW65" i="10"/>
  <c r="AW42" i="10"/>
  <c r="AW50" i="10"/>
  <c r="AW58" i="10"/>
  <c r="AW43" i="10"/>
  <c r="AW51" i="10"/>
  <c r="AW59" i="10"/>
  <c r="AW36" i="10"/>
  <c r="AW44" i="10"/>
  <c r="AW52" i="10"/>
  <c r="AW60" i="10"/>
  <c r="AW37" i="10"/>
  <c r="AW45" i="10"/>
  <c r="AW53" i="10"/>
  <c r="AW61" i="10"/>
  <c r="AW38" i="10"/>
  <c r="AW46" i="10"/>
  <c r="AW54" i="10"/>
  <c r="AW62" i="10"/>
  <c r="J163" i="10"/>
  <c r="H163" i="10" s="1"/>
  <c r="BM164" i="10"/>
  <c r="BL164" i="10"/>
  <c r="AR165" i="10"/>
  <c r="AX165" i="10"/>
  <c r="BG164" i="10"/>
  <c r="D166" i="10"/>
  <c r="I165" i="10"/>
  <c r="BO165" i="10"/>
  <c r="BP165" i="10" l="1"/>
  <c r="AV165" i="10"/>
  <c r="J164" i="10"/>
  <c r="H164" i="10" s="1"/>
  <c r="BM165" i="10"/>
  <c r="BL165" i="10"/>
  <c r="BG165" i="10"/>
  <c r="AR166" i="10"/>
  <c r="AX166" i="10"/>
  <c r="D167" i="10"/>
  <c r="I166" i="10"/>
  <c r="BO166" i="10"/>
  <c r="AD16" i="16"/>
  <c r="D16" i="16" s="1"/>
  <c r="AC16" i="16"/>
  <c r="AD15" i="16"/>
  <c r="D15" i="16" s="1"/>
  <c r="AC15" i="16"/>
  <c r="AD14" i="16"/>
  <c r="D14" i="16" s="1"/>
  <c r="AC14" i="16"/>
  <c r="AD13" i="16"/>
  <c r="D13" i="16" s="1"/>
  <c r="AC13" i="16"/>
  <c r="AD12" i="16"/>
  <c r="D12" i="16" s="1"/>
  <c r="AC12" i="16"/>
  <c r="AD11" i="16"/>
  <c r="D11" i="16" s="1"/>
  <c r="AC11" i="16"/>
  <c r="AD10" i="16"/>
  <c r="D10" i="16" s="1"/>
  <c r="AC10" i="16"/>
  <c r="AD9" i="16"/>
  <c r="D9" i="16" s="1"/>
  <c r="AC9" i="16"/>
  <c r="AD8" i="16"/>
  <c r="D8" i="16" s="1"/>
  <c r="AC8" i="16"/>
  <c r="AD7" i="16"/>
  <c r="D7" i="16" s="1"/>
  <c r="AC7" i="16"/>
  <c r="AD6" i="16"/>
  <c r="D6" i="16" s="1"/>
  <c r="AC6" i="16"/>
  <c r="AD5" i="16"/>
  <c r="D5" i="16" s="1"/>
  <c r="AC5" i="16"/>
  <c r="BP166" i="10" l="1"/>
  <c r="AV166" i="10"/>
  <c r="J165" i="10"/>
  <c r="H165" i="10" s="1"/>
  <c r="C6" i="16"/>
  <c r="AE6" i="16"/>
  <c r="E6" i="16" s="1"/>
  <c r="C15" i="16"/>
  <c r="AE15" i="16"/>
  <c r="E15" i="16" s="1"/>
  <c r="AE7" i="16"/>
  <c r="E7" i="16" s="1"/>
  <c r="C7" i="16"/>
  <c r="AE11" i="16"/>
  <c r="E11" i="16" s="1"/>
  <c r="C11" i="16"/>
  <c r="AE14" i="16"/>
  <c r="E14" i="16" s="1"/>
  <c r="C14" i="16"/>
  <c r="AE16" i="16"/>
  <c r="E16" i="16" s="1"/>
  <c r="C16" i="16"/>
  <c r="AE10" i="16"/>
  <c r="E10" i="16" s="1"/>
  <c r="C10" i="16"/>
  <c r="C8" i="16"/>
  <c r="AE8" i="16"/>
  <c r="E8" i="16" s="1"/>
  <c r="C12" i="16"/>
  <c r="AE12" i="16"/>
  <c r="E12" i="16" s="1"/>
  <c r="AE5" i="16"/>
  <c r="E5" i="16" s="1"/>
  <c r="C5" i="16"/>
  <c r="AE9" i="16"/>
  <c r="E9" i="16" s="1"/>
  <c r="C9" i="16"/>
  <c r="AE13" i="16"/>
  <c r="E13" i="16" s="1"/>
  <c r="C13" i="16"/>
  <c r="BM166" i="10"/>
  <c r="BL166" i="10"/>
  <c r="AR167" i="10"/>
  <c r="AX167" i="10"/>
  <c r="BG166" i="10"/>
  <c r="D168" i="10"/>
  <c r="I167" i="10"/>
  <c r="BO167" i="10"/>
  <c r="O7" i="17"/>
  <c r="O6" i="17"/>
  <c r="O5" i="17"/>
  <c r="O4" i="17"/>
  <c r="BP167" i="10" l="1"/>
  <c r="AV167" i="10"/>
  <c r="J166" i="10"/>
  <c r="H166" i="10" s="1"/>
  <c r="BM167" i="10"/>
  <c r="BL167" i="10"/>
  <c r="J167" i="10" s="1"/>
  <c r="H167" i="10" s="1"/>
  <c r="BG167" i="10"/>
  <c r="AR168" i="10"/>
  <c r="AX168" i="10"/>
  <c r="D169" i="10"/>
  <c r="I168" i="10"/>
  <c r="BO168" i="10"/>
  <c r="BP168" i="10" l="1"/>
  <c r="AV168" i="10"/>
  <c r="BM168" i="10"/>
  <c r="BL168" i="10"/>
  <c r="BG168" i="10"/>
  <c r="AR169" i="10"/>
  <c r="AX169" i="10"/>
  <c r="D170" i="10"/>
  <c r="I169" i="10"/>
  <c r="BO169" i="10"/>
  <c r="B6" i="10"/>
  <c r="B8" i="10"/>
  <c r="B9" i="10"/>
  <c r="B10" i="10"/>
  <c r="B11" i="10"/>
  <c r="AV156" i="10" s="1"/>
  <c r="B14" i="10"/>
  <c r="M6" i="16"/>
  <c r="B16" i="10"/>
  <c r="B17" i="10"/>
  <c r="B18" i="10"/>
  <c r="B19" i="10"/>
  <c r="B20" i="10"/>
  <c r="B21" i="10"/>
  <c r="B22" i="10"/>
  <c r="B23" i="10"/>
  <c r="B24" i="10"/>
  <c r="B25" i="10"/>
  <c r="B5" i="10"/>
  <c r="H7" i="16" l="1"/>
  <c r="AS370" i="10"/>
  <c r="AM370" i="10" s="1"/>
  <c r="BB370" i="10" s="1"/>
  <c r="BH370" i="10" s="1"/>
  <c r="BP169" i="10"/>
  <c r="AV169" i="10"/>
  <c r="J168" i="10"/>
  <c r="H168" i="10" s="1"/>
  <c r="AW7" i="10"/>
  <c r="AW15" i="10"/>
  <c r="AW23" i="10"/>
  <c r="AW31" i="10"/>
  <c r="AW8" i="10"/>
  <c r="AW16" i="10"/>
  <c r="AW24" i="10"/>
  <c r="AW32" i="10"/>
  <c r="AW9" i="10"/>
  <c r="AW17" i="10"/>
  <c r="AW25" i="10"/>
  <c r="AW33" i="10"/>
  <c r="AW10" i="10"/>
  <c r="AW18" i="10"/>
  <c r="AW26" i="10"/>
  <c r="AW34" i="10"/>
  <c r="AW11" i="10"/>
  <c r="AW19" i="10"/>
  <c r="AW27" i="10"/>
  <c r="AW35" i="10"/>
  <c r="AW12" i="10"/>
  <c r="AW20" i="10"/>
  <c r="AW28" i="10"/>
  <c r="AW13" i="10"/>
  <c r="AW21" i="10"/>
  <c r="AW29" i="10"/>
  <c r="AW14" i="10"/>
  <c r="AW22" i="10"/>
  <c r="AW30" i="10"/>
  <c r="AW6" i="10"/>
  <c r="AW71" i="10"/>
  <c r="AW79" i="10"/>
  <c r="AW87" i="10"/>
  <c r="AW95" i="10"/>
  <c r="AW72" i="10"/>
  <c r="AW80" i="10"/>
  <c r="AW88" i="10"/>
  <c r="AW96" i="10"/>
  <c r="AW73" i="10"/>
  <c r="AW81" i="10"/>
  <c r="AW89" i="10"/>
  <c r="AW66" i="10"/>
  <c r="AW74" i="10"/>
  <c r="AW82" i="10"/>
  <c r="AW90" i="10"/>
  <c r="AW67" i="10"/>
  <c r="AW75" i="10"/>
  <c r="AW83" i="10"/>
  <c r="AW91" i="10"/>
  <c r="AW68" i="10"/>
  <c r="AW76" i="10"/>
  <c r="AW84" i="10"/>
  <c r="AW92" i="10"/>
  <c r="AW69" i="10"/>
  <c r="AW77" i="10"/>
  <c r="AW85" i="10"/>
  <c r="AW93" i="10"/>
  <c r="AW78" i="10"/>
  <c r="AW86" i="10"/>
  <c r="AW94" i="10"/>
  <c r="AW70" i="10"/>
  <c r="AV67" i="10"/>
  <c r="AV75" i="10"/>
  <c r="AV83" i="10"/>
  <c r="AV91" i="10"/>
  <c r="AV99" i="10"/>
  <c r="AV107" i="10"/>
  <c r="AV115" i="10"/>
  <c r="AV123" i="10"/>
  <c r="AV131" i="10"/>
  <c r="AV139" i="10"/>
  <c r="AV147" i="10"/>
  <c r="AV155" i="10"/>
  <c r="AV68" i="10"/>
  <c r="AV76" i="10"/>
  <c r="AV84" i="10"/>
  <c r="AV92" i="10"/>
  <c r="AV100" i="10"/>
  <c r="AV108" i="10"/>
  <c r="AV116" i="10"/>
  <c r="AV124" i="10"/>
  <c r="AV132" i="10"/>
  <c r="AV140" i="10"/>
  <c r="AV148" i="10"/>
  <c r="AV69" i="10"/>
  <c r="AV77" i="10"/>
  <c r="AV85" i="10"/>
  <c r="AV93" i="10"/>
  <c r="AV101" i="10"/>
  <c r="AV109" i="10"/>
  <c r="AV117" i="10"/>
  <c r="AV125" i="10"/>
  <c r="AV133" i="10"/>
  <c r="AV141" i="10"/>
  <c r="AV149" i="10"/>
  <c r="AV70" i="10"/>
  <c r="AV78" i="10"/>
  <c r="AV86" i="10"/>
  <c r="AV94" i="10"/>
  <c r="AV102" i="10"/>
  <c r="AV110" i="10"/>
  <c r="AV118" i="10"/>
  <c r="AV126" i="10"/>
  <c r="AV134" i="10"/>
  <c r="AV142" i="10"/>
  <c r="AV150" i="10"/>
  <c r="AV71" i="10"/>
  <c r="AV79" i="10"/>
  <c r="AV87" i="10"/>
  <c r="AV95" i="10"/>
  <c r="AV103" i="10"/>
  <c r="AV111" i="10"/>
  <c r="AV119" i="10"/>
  <c r="AV127" i="10"/>
  <c r="AV135" i="10"/>
  <c r="AV143" i="10"/>
  <c r="AV151" i="10"/>
  <c r="AV72" i="10"/>
  <c r="AV80" i="10"/>
  <c r="AV88" i="10"/>
  <c r="AV96" i="10"/>
  <c r="AV104" i="10"/>
  <c r="AV112" i="10"/>
  <c r="AV120" i="10"/>
  <c r="AV128" i="10"/>
  <c r="AV136" i="10"/>
  <c r="AV144" i="10"/>
  <c r="AV152" i="10"/>
  <c r="AV73" i="10"/>
  <c r="AV81" i="10"/>
  <c r="AV89" i="10"/>
  <c r="AV97" i="10"/>
  <c r="AV105" i="10"/>
  <c r="AV113" i="10"/>
  <c r="AV121" i="10"/>
  <c r="AV129" i="10"/>
  <c r="AV137" i="10"/>
  <c r="AV145" i="10"/>
  <c r="AV153" i="10"/>
  <c r="AV122" i="10"/>
  <c r="AV66" i="10"/>
  <c r="AV130" i="10"/>
  <c r="AV74" i="10"/>
  <c r="AV138" i="10"/>
  <c r="AV82" i="10"/>
  <c r="AV146" i="10"/>
  <c r="AV90" i="10"/>
  <c r="AV154" i="10"/>
  <c r="AV98" i="10"/>
  <c r="AV106" i="10"/>
  <c r="AV114" i="10"/>
  <c r="AU38" i="10"/>
  <c r="AU46" i="10"/>
  <c r="AU54" i="10"/>
  <c r="AU62" i="10"/>
  <c r="AU70" i="10"/>
  <c r="AU78" i="10"/>
  <c r="AU86" i="10"/>
  <c r="AU94" i="10"/>
  <c r="AU102" i="10"/>
  <c r="AU110" i="10"/>
  <c r="AU118" i="10"/>
  <c r="AU126" i="10"/>
  <c r="AU134" i="10"/>
  <c r="AU142" i="10"/>
  <c r="AU150" i="10"/>
  <c r="AU158" i="10"/>
  <c r="AU166" i="10"/>
  <c r="AU39" i="10"/>
  <c r="AU47" i="10"/>
  <c r="AU55" i="10"/>
  <c r="AU63" i="10"/>
  <c r="AU71" i="10"/>
  <c r="AU79" i="10"/>
  <c r="AU87" i="10"/>
  <c r="AU95" i="10"/>
  <c r="AU103" i="10"/>
  <c r="AU111" i="10"/>
  <c r="AU119" i="10"/>
  <c r="AU127" i="10"/>
  <c r="AU135" i="10"/>
  <c r="AU143" i="10"/>
  <c r="AU151" i="10"/>
  <c r="AU159" i="10"/>
  <c r="AU167" i="10"/>
  <c r="AU40" i="10"/>
  <c r="AU48" i="10"/>
  <c r="AU56" i="10"/>
  <c r="AU64" i="10"/>
  <c r="AU72" i="10"/>
  <c r="AU80" i="10"/>
  <c r="AU88" i="10"/>
  <c r="AU96" i="10"/>
  <c r="AU104" i="10"/>
  <c r="AU112" i="10"/>
  <c r="AU120" i="10"/>
  <c r="AU128" i="10"/>
  <c r="AU136" i="10"/>
  <c r="AU144" i="10"/>
  <c r="AU152" i="10"/>
  <c r="AU160" i="10"/>
  <c r="AU168" i="10"/>
  <c r="AU41" i="10"/>
  <c r="AU49" i="10"/>
  <c r="AU57" i="10"/>
  <c r="AU65" i="10"/>
  <c r="AU73" i="10"/>
  <c r="AU81" i="10"/>
  <c r="AU89" i="10"/>
  <c r="AU97" i="10"/>
  <c r="AU105" i="10"/>
  <c r="AU113" i="10"/>
  <c r="AU121" i="10"/>
  <c r="AU129" i="10"/>
  <c r="AU137" i="10"/>
  <c r="AU145" i="10"/>
  <c r="AU153" i="10"/>
  <c r="AU161" i="10"/>
  <c r="AU169" i="10"/>
  <c r="AU42" i="10"/>
  <c r="AU50" i="10"/>
  <c r="AU58" i="10"/>
  <c r="AU66" i="10"/>
  <c r="AU74" i="10"/>
  <c r="AU82" i="10"/>
  <c r="AU90" i="10"/>
  <c r="AU98" i="10"/>
  <c r="AU106" i="10"/>
  <c r="AU114" i="10"/>
  <c r="AU122" i="10"/>
  <c r="AU130" i="10"/>
  <c r="AU138" i="10"/>
  <c r="AU146" i="10"/>
  <c r="AU154" i="10"/>
  <c r="AU162" i="10"/>
  <c r="AU43" i="10"/>
  <c r="AU51" i="10"/>
  <c r="AU59" i="10"/>
  <c r="AU67" i="10"/>
  <c r="AU75" i="10"/>
  <c r="AU83" i="10"/>
  <c r="AU91" i="10"/>
  <c r="AU99" i="10"/>
  <c r="AU107" i="10"/>
  <c r="AU115" i="10"/>
  <c r="AU123" i="10"/>
  <c r="AU131" i="10"/>
  <c r="AU139" i="10"/>
  <c r="AU147" i="10"/>
  <c r="AU155" i="10"/>
  <c r="AU163" i="10"/>
  <c r="AU36" i="10"/>
  <c r="AU44" i="10"/>
  <c r="AU52" i="10"/>
  <c r="AU60" i="10"/>
  <c r="AU68" i="10"/>
  <c r="AU76" i="10"/>
  <c r="AU84" i="10"/>
  <c r="AU92" i="10"/>
  <c r="AU100" i="10"/>
  <c r="AU108" i="10"/>
  <c r="AU116" i="10"/>
  <c r="AU124" i="10"/>
  <c r="AU132" i="10"/>
  <c r="AU140" i="10"/>
  <c r="AU148" i="10"/>
  <c r="AU156" i="10"/>
  <c r="AU164" i="10"/>
  <c r="AU85" i="10"/>
  <c r="AU149" i="10"/>
  <c r="AU93" i="10"/>
  <c r="AU157" i="10"/>
  <c r="AU37" i="10"/>
  <c r="AU101" i="10"/>
  <c r="AU165" i="10"/>
  <c r="AU45" i="10"/>
  <c r="AU109" i="10"/>
  <c r="AU53" i="10"/>
  <c r="AU117" i="10"/>
  <c r="AU61" i="10"/>
  <c r="AU125" i="10"/>
  <c r="AU69" i="10"/>
  <c r="AU133" i="10"/>
  <c r="AU77" i="10"/>
  <c r="AU141" i="10"/>
  <c r="AW159" i="10"/>
  <c r="AW167" i="10"/>
  <c r="AW160" i="10"/>
  <c r="AW168" i="10"/>
  <c r="AW161" i="10"/>
  <c r="AW169" i="10"/>
  <c r="AW162" i="10"/>
  <c r="AW163" i="10"/>
  <c r="AW156" i="10"/>
  <c r="AW164" i="10"/>
  <c r="AW157" i="10"/>
  <c r="AW165" i="10"/>
  <c r="AW158" i="10"/>
  <c r="AW166" i="10"/>
  <c r="AT5" i="10"/>
  <c r="AT9" i="10"/>
  <c r="AT17" i="10"/>
  <c r="AT25" i="10"/>
  <c r="AT33" i="10"/>
  <c r="AT41" i="10"/>
  <c r="AT49" i="10"/>
  <c r="AT57" i="10"/>
  <c r="AT65" i="10"/>
  <c r="AT11" i="10"/>
  <c r="AT19" i="10"/>
  <c r="AT27" i="10"/>
  <c r="AT35" i="10"/>
  <c r="AT43" i="10"/>
  <c r="AT51" i="10"/>
  <c r="AT59" i="10"/>
  <c r="AT67" i="10"/>
  <c r="AT13" i="10"/>
  <c r="AT21" i="10"/>
  <c r="AT29" i="10"/>
  <c r="AT37" i="10"/>
  <c r="AT45" i="10"/>
  <c r="AT53" i="10"/>
  <c r="AT61" i="10"/>
  <c r="AT69" i="10"/>
  <c r="AT6" i="10"/>
  <c r="AT14" i="10"/>
  <c r="AT22" i="10"/>
  <c r="AT30" i="10"/>
  <c r="AT38" i="10"/>
  <c r="AT46" i="10"/>
  <c r="AT54" i="10"/>
  <c r="AT62" i="10"/>
  <c r="AT70" i="10"/>
  <c r="AT7" i="10"/>
  <c r="AT15" i="10"/>
  <c r="AT23" i="10"/>
  <c r="AT31" i="10"/>
  <c r="AT39" i="10"/>
  <c r="AT47" i="10"/>
  <c r="AT55" i="10"/>
  <c r="AT63" i="10"/>
  <c r="AT16" i="10"/>
  <c r="AT36" i="10"/>
  <c r="AT58" i="10"/>
  <c r="AT74" i="10"/>
  <c r="AT82" i="10"/>
  <c r="AT90" i="10"/>
  <c r="AT98" i="10"/>
  <c r="AT106" i="10"/>
  <c r="AT114" i="10"/>
  <c r="AT122" i="10"/>
  <c r="AT130" i="10"/>
  <c r="AT138" i="10"/>
  <c r="AT146" i="10"/>
  <c r="AT154" i="10"/>
  <c r="AT162" i="10"/>
  <c r="AT18" i="10"/>
  <c r="AT40" i="10"/>
  <c r="AT60" i="10"/>
  <c r="AT75" i="10"/>
  <c r="AT83" i="10"/>
  <c r="AT91" i="10"/>
  <c r="AT99" i="10"/>
  <c r="AT107" i="10"/>
  <c r="AT115" i="10"/>
  <c r="AT123" i="10"/>
  <c r="AT131" i="10"/>
  <c r="AT139" i="10"/>
  <c r="AT147" i="10"/>
  <c r="AT155" i="10"/>
  <c r="AT163" i="10"/>
  <c r="AT20" i="10"/>
  <c r="AT42" i="10"/>
  <c r="AT64" i="10"/>
  <c r="AT76" i="10"/>
  <c r="AT84" i="10"/>
  <c r="AT92" i="10"/>
  <c r="AT100" i="10"/>
  <c r="AT108" i="10"/>
  <c r="AT116" i="10"/>
  <c r="AT124" i="10"/>
  <c r="AT132" i="10"/>
  <c r="AT140" i="10"/>
  <c r="AT148" i="10"/>
  <c r="AT156" i="10"/>
  <c r="AT164" i="10"/>
  <c r="AT24" i="10"/>
  <c r="AT44" i="10"/>
  <c r="AT66" i="10"/>
  <c r="AT77" i="10"/>
  <c r="AT85" i="10"/>
  <c r="AT93" i="10"/>
  <c r="AT101" i="10"/>
  <c r="AT109" i="10"/>
  <c r="AT117" i="10"/>
  <c r="AT125" i="10"/>
  <c r="AT133" i="10"/>
  <c r="AT141" i="10"/>
  <c r="AT149" i="10"/>
  <c r="AT157" i="10"/>
  <c r="AT165" i="10"/>
  <c r="AT26" i="10"/>
  <c r="AT48" i="10"/>
  <c r="AT68" i="10"/>
  <c r="AT78" i="10"/>
  <c r="AT86" i="10"/>
  <c r="AT94" i="10"/>
  <c r="AT102" i="10"/>
  <c r="AT110" i="10"/>
  <c r="AT118" i="10"/>
  <c r="AT126" i="10"/>
  <c r="AT134" i="10"/>
  <c r="AT142" i="10"/>
  <c r="AT150" i="10"/>
  <c r="AT158" i="10"/>
  <c r="AT166" i="10"/>
  <c r="AT8" i="10"/>
  <c r="AT28" i="10"/>
  <c r="AT50" i="10"/>
  <c r="AT71" i="10"/>
  <c r="AT79" i="10"/>
  <c r="AT87" i="10"/>
  <c r="AT95" i="10"/>
  <c r="AT103" i="10"/>
  <c r="AT111" i="10"/>
  <c r="AT119" i="10"/>
  <c r="AT127" i="10"/>
  <c r="AT135" i="10"/>
  <c r="AT143" i="10"/>
  <c r="AT151" i="10"/>
  <c r="AT159" i="10"/>
  <c r="AT167" i="10"/>
  <c r="AT10" i="10"/>
  <c r="AT32" i="10"/>
  <c r="AT52" i="10"/>
  <c r="AT72" i="10"/>
  <c r="AT80" i="10"/>
  <c r="AT88" i="10"/>
  <c r="AT96" i="10"/>
  <c r="AT104" i="10"/>
  <c r="AT112" i="10"/>
  <c r="AT120" i="10"/>
  <c r="AT128" i="10"/>
  <c r="AT136" i="10"/>
  <c r="AT144" i="10"/>
  <c r="AT152" i="10"/>
  <c r="AT160" i="10"/>
  <c r="AT168" i="10"/>
  <c r="AT12" i="10"/>
  <c r="AT34" i="10"/>
  <c r="AT56" i="10"/>
  <c r="AT73" i="10"/>
  <c r="AT81" i="10"/>
  <c r="AT89" i="10"/>
  <c r="AT97" i="10"/>
  <c r="AT105" i="10"/>
  <c r="AT113" i="10"/>
  <c r="AT121" i="10"/>
  <c r="AT129" i="10"/>
  <c r="AT137" i="10"/>
  <c r="AT145" i="10"/>
  <c r="AT153" i="10"/>
  <c r="AT161" i="10"/>
  <c r="AT169" i="10"/>
  <c r="AW135" i="10"/>
  <c r="AW143" i="10"/>
  <c r="AW151" i="10"/>
  <c r="AW128" i="10"/>
  <c r="AW136" i="10"/>
  <c r="AW144" i="10"/>
  <c r="AW152" i="10"/>
  <c r="AW129" i="10"/>
  <c r="AW137" i="10"/>
  <c r="AW145" i="10"/>
  <c r="AW153" i="10"/>
  <c r="AW130" i="10"/>
  <c r="AW138" i="10"/>
  <c r="AW146" i="10"/>
  <c r="AW154" i="10"/>
  <c r="AW131" i="10"/>
  <c r="AW139" i="10"/>
  <c r="AW147" i="10"/>
  <c r="AW155" i="10"/>
  <c r="AW132" i="10"/>
  <c r="AW140" i="10"/>
  <c r="AW148" i="10"/>
  <c r="AW133" i="10"/>
  <c r="AW141" i="10"/>
  <c r="AW149" i="10"/>
  <c r="AW142" i="10"/>
  <c r="AW150" i="10"/>
  <c r="AW134" i="10"/>
  <c r="AW103" i="10"/>
  <c r="AW111" i="10"/>
  <c r="AW119" i="10"/>
  <c r="AW127" i="10"/>
  <c r="AW104" i="10"/>
  <c r="AW112" i="10"/>
  <c r="AW120" i="10"/>
  <c r="AW97" i="10"/>
  <c r="AW105" i="10"/>
  <c r="AW113" i="10"/>
  <c r="AW121" i="10"/>
  <c r="AW98" i="10"/>
  <c r="AW106" i="10"/>
  <c r="AW114" i="10"/>
  <c r="AW122" i="10"/>
  <c r="AW99" i="10"/>
  <c r="AW107" i="10"/>
  <c r="AW115" i="10"/>
  <c r="AW123" i="10"/>
  <c r="AW100" i="10"/>
  <c r="AW108" i="10"/>
  <c r="AW116" i="10"/>
  <c r="AW124" i="10"/>
  <c r="AW101" i="10"/>
  <c r="AW109" i="10"/>
  <c r="AW117" i="10"/>
  <c r="AW125" i="10"/>
  <c r="AW102" i="10"/>
  <c r="AW110" i="10"/>
  <c r="AW118" i="10"/>
  <c r="AW126" i="10"/>
  <c r="M5" i="16"/>
  <c r="AW5" i="10"/>
  <c r="BM169" i="10"/>
  <c r="BL169" i="10"/>
  <c r="BG169" i="10"/>
  <c r="K7" i="16"/>
  <c r="K9" i="16"/>
  <c r="AR170" i="10"/>
  <c r="AX170" i="10"/>
  <c r="D171" i="10"/>
  <c r="I170" i="10"/>
  <c r="BO170" i="10"/>
  <c r="AT170" i="10" s="1"/>
  <c r="H5" i="16"/>
  <c r="AS10" i="10"/>
  <c r="AS13" i="10"/>
  <c r="AS18" i="10"/>
  <c r="AS20" i="10"/>
  <c r="AS22" i="10"/>
  <c r="AS24" i="10"/>
  <c r="AS26" i="10"/>
  <c r="AS28" i="10"/>
  <c r="AS30" i="10"/>
  <c r="AS32" i="10"/>
  <c r="AS34" i="10"/>
  <c r="AS36" i="10"/>
  <c r="AS38" i="10"/>
  <c r="AS40" i="10"/>
  <c r="AS42" i="10"/>
  <c r="AS44" i="10"/>
  <c r="AS46" i="10"/>
  <c r="AS48" i="10"/>
  <c r="AS50" i="10"/>
  <c r="AS52" i="10"/>
  <c r="AS54" i="10"/>
  <c r="AS56" i="10"/>
  <c r="AS58" i="10"/>
  <c r="AS60" i="10"/>
  <c r="AS62" i="10"/>
  <c r="AS64" i="10"/>
  <c r="AS66" i="10"/>
  <c r="AS68" i="10"/>
  <c r="AS70" i="10"/>
  <c r="AS72" i="10"/>
  <c r="AS74" i="10"/>
  <c r="AS76" i="10"/>
  <c r="AS78" i="10"/>
  <c r="AS80" i="10"/>
  <c r="AS82" i="10"/>
  <c r="AS84" i="10"/>
  <c r="AS86" i="10"/>
  <c r="AS88" i="10"/>
  <c r="AS90" i="10"/>
  <c r="AS92" i="10"/>
  <c r="AS94" i="10"/>
  <c r="AS96" i="10"/>
  <c r="AS98" i="10"/>
  <c r="AS100" i="10"/>
  <c r="AS102" i="10"/>
  <c r="AS104" i="10"/>
  <c r="AS106" i="10"/>
  <c r="AS108" i="10"/>
  <c r="AS110" i="10"/>
  <c r="AS112" i="10"/>
  <c r="AS114" i="10"/>
  <c r="AS116" i="10"/>
  <c r="AS118" i="10"/>
  <c r="AS120" i="10"/>
  <c r="AS122" i="10"/>
  <c r="AS124" i="10"/>
  <c r="AS126" i="10"/>
  <c r="AS128" i="10"/>
  <c r="AS130" i="10"/>
  <c r="AS132" i="10"/>
  <c r="AS134" i="10"/>
  <c r="AS136" i="10"/>
  <c r="AS138" i="10"/>
  <c r="AS140" i="10"/>
  <c r="AS142" i="10"/>
  <c r="AS144" i="10"/>
  <c r="AS146" i="10"/>
  <c r="AS148" i="10"/>
  <c r="AS150" i="10"/>
  <c r="AS152" i="10"/>
  <c r="AS154" i="10"/>
  <c r="AS156" i="10"/>
  <c r="AS158" i="10"/>
  <c r="AS160" i="10"/>
  <c r="AS162" i="10"/>
  <c r="AS164" i="10"/>
  <c r="AS166" i="10"/>
  <c r="AS168" i="10"/>
  <c r="AS170" i="10"/>
  <c r="AS172" i="10"/>
  <c r="AS174" i="10"/>
  <c r="AS176" i="10"/>
  <c r="AS178" i="10"/>
  <c r="AS180" i="10"/>
  <c r="AS182" i="10"/>
  <c r="AS184" i="10"/>
  <c r="AS186" i="10"/>
  <c r="AS188" i="10"/>
  <c r="AS190" i="10"/>
  <c r="AS8" i="10"/>
  <c r="AS11" i="10"/>
  <c r="AS16" i="10"/>
  <c r="AS6" i="10"/>
  <c r="AS9" i="10"/>
  <c r="AS14" i="10"/>
  <c r="AS17" i="10"/>
  <c r="AS19" i="10"/>
  <c r="AS21" i="10"/>
  <c r="AS23" i="10"/>
  <c r="AS25" i="10"/>
  <c r="AS27" i="10"/>
  <c r="AS29" i="10"/>
  <c r="AS31" i="10"/>
  <c r="AS33" i="10"/>
  <c r="AS35" i="10"/>
  <c r="AS37" i="10"/>
  <c r="AS39" i="10"/>
  <c r="AS41" i="10"/>
  <c r="AS43" i="10"/>
  <c r="AS45" i="10"/>
  <c r="AS47" i="10"/>
  <c r="AS49" i="10"/>
  <c r="AS51" i="10"/>
  <c r="AS53" i="10"/>
  <c r="AS55" i="10"/>
  <c r="AS57" i="10"/>
  <c r="AS59" i="10"/>
  <c r="AS61" i="10"/>
  <c r="AS63" i="10"/>
  <c r="AS65" i="10"/>
  <c r="AS67" i="10"/>
  <c r="AS69" i="10"/>
  <c r="AS71" i="10"/>
  <c r="AS73" i="10"/>
  <c r="AS75" i="10"/>
  <c r="AS77" i="10"/>
  <c r="AS79" i="10"/>
  <c r="AS81" i="10"/>
  <c r="AS83" i="10"/>
  <c r="AS85" i="10"/>
  <c r="AS87" i="10"/>
  <c r="AS89" i="10"/>
  <c r="AS91" i="10"/>
  <c r="AS93" i="10"/>
  <c r="AS95" i="10"/>
  <c r="AS97" i="10"/>
  <c r="AS99" i="10"/>
  <c r="AS101" i="10"/>
  <c r="AS103" i="10"/>
  <c r="AS105" i="10"/>
  <c r="AS107" i="10"/>
  <c r="AS109" i="10"/>
  <c r="AS111" i="10"/>
  <c r="AS113" i="10"/>
  <c r="AS115" i="10"/>
  <c r="AS117" i="10"/>
  <c r="AS119" i="10"/>
  <c r="AS121" i="10"/>
  <c r="AS123" i="10"/>
  <c r="AS125" i="10"/>
  <c r="AS127" i="10"/>
  <c r="AS129" i="10"/>
  <c r="AS131" i="10"/>
  <c r="AS133" i="10"/>
  <c r="AS135" i="10"/>
  <c r="AS137" i="10"/>
  <c r="AS139" i="10"/>
  <c r="AS141" i="10"/>
  <c r="AS143" i="10"/>
  <c r="AS145" i="10"/>
  <c r="AS147" i="10"/>
  <c r="AS149" i="10"/>
  <c r="AS151" i="10"/>
  <c r="AS153" i="10"/>
  <c r="AS155" i="10"/>
  <c r="AS157" i="10"/>
  <c r="AS159" i="10"/>
  <c r="AS161" i="10"/>
  <c r="AS163" i="10"/>
  <c r="AS165" i="10"/>
  <c r="AS167" i="10"/>
  <c r="AS169" i="10"/>
  <c r="AS171" i="10"/>
  <c r="AS173" i="10"/>
  <c r="AS175" i="10"/>
  <c r="AS177" i="10"/>
  <c r="AS179" i="10"/>
  <c r="AS181" i="10"/>
  <c r="AS183" i="10"/>
  <c r="AS15" i="10"/>
  <c r="AS191" i="10"/>
  <c r="AS193" i="10"/>
  <c r="AS195" i="10"/>
  <c r="AS197" i="10"/>
  <c r="AS199" i="10"/>
  <c r="AS201" i="10"/>
  <c r="AS203" i="10"/>
  <c r="AS205" i="10"/>
  <c r="AS207" i="10"/>
  <c r="AS209" i="10"/>
  <c r="AS211" i="10"/>
  <c r="AS213" i="10"/>
  <c r="AS215" i="10"/>
  <c r="AS217" i="10"/>
  <c r="AS219" i="10"/>
  <c r="AS221" i="10"/>
  <c r="AS223" i="10"/>
  <c r="AS225" i="10"/>
  <c r="AS227" i="10"/>
  <c r="AS229" i="10"/>
  <c r="AS231" i="10"/>
  <c r="AS233" i="10"/>
  <c r="AS235" i="10"/>
  <c r="AS237" i="10"/>
  <c r="AS239" i="10"/>
  <c r="AS241" i="10"/>
  <c r="AS243" i="10"/>
  <c r="AS245" i="10"/>
  <c r="AS247" i="10"/>
  <c r="AS249" i="10"/>
  <c r="AS251" i="10"/>
  <c r="AS253" i="10"/>
  <c r="AS255" i="10"/>
  <c r="AS257" i="10"/>
  <c r="AS259" i="10"/>
  <c r="AS261" i="10"/>
  <c r="AS263" i="10"/>
  <c r="AS265" i="10"/>
  <c r="AS267" i="10"/>
  <c r="AS269" i="10"/>
  <c r="AS271" i="10"/>
  <c r="AS273" i="10"/>
  <c r="AS275" i="10"/>
  <c r="AS277" i="10"/>
  <c r="AS279" i="10"/>
  <c r="AS281" i="10"/>
  <c r="AS283" i="10"/>
  <c r="AS285" i="10"/>
  <c r="AS287" i="10"/>
  <c r="AS289" i="10"/>
  <c r="AS291" i="10"/>
  <c r="AS293" i="10"/>
  <c r="AS295" i="10"/>
  <c r="AS297" i="10"/>
  <c r="AS299" i="10"/>
  <c r="AS301" i="10"/>
  <c r="AS303" i="10"/>
  <c r="AS305" i="10"/>
  <c r="AS307" i="10"/>
  <c r="AS309" i="10"/>
  <c r="AS311" i="10"/>
  <c r="AS313" i="10"/>
  <c r="AS315" i="10"/>
  <c r="AS317" i="10"/>
  <c r="AS319" i="10"/>
  <c r="AS321" i="10"/>
  <c r="AS323" i="10"/>
  <c r="AS325" i="10"/>
  <c r="AS327" i="10"/>
  <c r="AS329" i="10"/>
  <c r="AS331" i="10"/>
  <c r="AS333" i="10"/>
  <c r="AS335" i="10"/>
  <c r="AS337" i="10"/>
  <c r="AS339" i="10"/>
  <c r="AS341" i="10"/>
  <c r="AS343" i="10"/>
  <c r="AS345" i="10"/>
  <c r="AS347" i="10"/>
  <c r="AS349" i="10"/>
  <c r="AS351" i="10"/>
  <c r="AS353" i="10"/>
  <c r="AS355" i="10"/>
  <c r="AS189" i="10"/>
  <c r="AS187" i="10"/>
  <c r="AS185" i="10"/>
  <c r="AS204" i="10"/>
  <c r="AS220" i="10"/>
  <c r="AS236" i="10"/>
  <c r="AS252" i="10"/>
  <c r="AS268" i="10"/>
  <c r="AS328" i="10"/>
  <c r="AS344" i="10"/>
  <c r="AS352" i="10"/>
  <c r="AS12" i="10"/>
  <c r="AS194" i="10"/>
  <c r="AS210" i="10"/>
  <c r="AS226" i="10"/>
  <c r="AS242" i="10"/>
  <c r="AS258" i="10"/>
  <c r="AS302" i="10"/>
  <c r="AS310" i="10"/>
  <c r="AS318" i="10"/>
  <c r="AS326" i="10"/>
  <c r="AS342" i="10"/>
  <c r="AS200" i="10"/>
  <c r="AS216" i="10"/>
  <c r="AS232" i="10"/>
  <c r="AS248" i="10"/>
  <c r="AS264" i="10"/>
  <c r="AS340" i="10"/>
  <c r="AS356" i="10"/>
  <c r="AS358" i="10"/>
  <c r="AS360" i="10"/>
  <c r="AS362" i="10"/>
  <c r="AS364" i="10"/>
  <c r="AS366" i="10"/>
  <c r="AS368" i="10"/>
  <c r="AS196" i="10"/>
  <c r="AS260" i="10"/>
  <c r="AS336" i="10"/>
  <c r="AS7" i="10"/>
  <c r="AS206" i="10"/>
  <c r="AS222" i="10"/>
  <c r="AS238" i="10"/>
  <c r="AS254" i="10"/>
  <c r="AS270" i="10"/>
  <c r="AS274" i="10"/>
  <c r="AS278" i="10"/>
  <c r="AS282" i="10"/>
  <c r="AS286" i="10"/>
  <c r="AS290" i="10"/>
  <c r="AS294" i="10"/>
  <c r="AS300" i="10"/>
  <c r="AS308" i="10"/>
  <c r="AS316" i="10"/>
  <c r="AS324" i="10"/>
  <c r="AS338" i="10"/>
  <c r="AS354" i="10"/>
  <c r="AS212" i="10"/>
  <c r="AS228" i="10"/>
  <c r="AS244" i="10"/>
  <c r="AS202" i="10"/>
  <c r="AS218" i="10"/>
  <c r="AS234" i="10"/>
  <c r="AS250" i="10"/>
  <c r="AS266" i="10"/>
  <c r="AS298" i="10"/>
  <c r="AS306" i="10"/>
  <c r="AS314" i="10"/>
  <c r="AS322" i="10"/>
  <c r="AS334" i="10"/>
  <c r="AS350" i="10"/>
  <c r="AS5" i="10"/>
  <c r="AS198" i="10"/>
  <c r="AS230" i="10"/>
  <c r="AS262" i="10"/>
  <c r="AS276" i="10"/>
  <c r="AS284" i="10"/>
  <c r="AS288" i="10"/>
  <c r="AS296" i="10"/>
  <c r="AS304" i="10"/>
  <c r="AS320" i="10"/>
  <c r="AS330" i="10"/>
  <c r="AS346" i="10"/>
  <c r="AS192" i="10"/>
  <c r="AS208" i="10"/>
  <c r="AS224" i="10"/>
  <c r="AS240" i="10"/>
  <c r="AS256" i="10"/>
  <c r="AS332" i="10"/>
  <c r="AS348" i="10"/>
  <c r="AS357" i="10"/>
  <c r="AS359" i="10"/>
  <c r="AS361" i="10"/>
  <c r="AS363" i="10"/>
  <c r="AS365" i="10"/>
  <c r="AS367" i="10"/>
  <c r="AS369" i="10"/>
  <c r="AS214" i="10"/>
  <c r="AS246" i="10"/>
  <c r="AS272" i="10"/>
  <c r="AS280" i="10"/>
  <c r="AS292" i="10"/>
  <c r="AS312" i="10"/>
  <c r="M12" i="16"/>
  <c r="M15" i="16"/>
  <c r="M7" i="16"/>
  <c r="M14" i="16"/>
  <c r="M13" i="16"/>
  <c r="M9" i="16"/>
  <c r="M11" i="16"/>
  <c r="M10" i="16"/>
  <c r="M16" i="16"/>
  <c r="M8" i="16"/>
  <c r="L12" i="16"/>
  <c r="L13" i="16"/>
  <c r="L16" i="16"/>
  <c r="L14" i="16"/>
  <c r="L15" i="16"/>
  <c r="K8" i="16"/>
  <c r="J10" i="16"/>
  <c r="J9" i="16"/>
  <c r="J6" i="16"/>
  <c r="J7" i="16"/>
  <c r="J8" i="16"/>
  <c r="I6" i="16"/>
  <c r="I9" i="16"/>
  <c r="I5" i="16"/>
  <c r="I10" i="16"/>
  <c r="I7" i="16"/>
  <c r="I11" i="16"/>
  <c r="I8" i="16"/>
  <c r="H6" i="16"/>
  <c r="H14" i="16"/>
  <c r="H8" i="16"/>
  <c r="H15" i="16"/>
  <c r="H16" i="16"/>
  <c r="H9" i="16"/>
  <c r="H12" i="16"/>
  <c r="H10" i="16"/>
  <c r="H11" i="16"/>
  <c r="H13" i="16"/>
  <c r="AA370" i="10" l="1"/>
  <c r="AB370" i="10" s="1"/>
  <c r="S370" i="10"/>
  <c r="AW170" i="10"/>
  <c r="AU170" i="10"/>
  <c r="BP170" i="10"/>
  <c r="AV170" i="10"/>
  <c r="J169" i="10"/>
  <c r="H169" i="10" s="1"/>
  <c r="BM170" i="10"/>
  <c r="BL170" i="10"/>
  <c r="BG170" i="10"/>
  <c r="AR171" i="10"/>
  <c r="AX171" i="10"/>
  <c r="D172" i="10"/>
  <c r="I171" i="10"/>
  <c r="BO171" i="10"/>
  <c r="M17" i="16"/>
  <c r="L17" i="16"/>
  <c r="I17" i="16"/>
  <c r="J17" i="16"/>
  <c r="K17" i="16"/>
  <c r="H17" i="16"/>
  <c r="F17" i="16"/>
  <c r="BP171" i="10" l="1"/>
  <c r="AV171" i="10"/>
  <c r="AU171" i="10"/>
  <c r="AW171" i="10"/>
  <c r="AT171" i="10"/>
  <c r="J170" i="10"/>
  <c r="H170" i="10" s="1"/>
  <c r="BM171" i="10"/>
  <c r="BL171" i="10"/>
  <c r="BG171" i="10"/>
  <c r="AR172" i="10"/>
  <c r="AX172" i="10"/>
  <c r="D173" i="10"/>
  <c r="I172" i="10"/>
  <c r="BO172" i="10"/>
  <c r="BP172" i="10" l="1"/>
  <c r="AV172" i="10"/>
  <c r="AT172" i="10"/>
  <c r="AU172" i="10"/>
  <c r="AW172" i="10"/>
  <c r="J171" i="10"/>
  <c r="H171" i="10" s="1"/>
  <c r="BM172" i="10"/>
  <c r="BL172" i="10"/>
  <c r="BG172" i="10"/>
  <c r="AR173" i="10"/>
  <c r="AX173" i="10"/>
  <c r="D174" i="10"/>
  <c r="I173" i="10"/>
  <c r="BO173" i="10"/>
  <c r="C17" i="16"/>
  <c r="BP173" i="10" l="1"/>
  <c r="AV173" i="10"/>
  <c r="AU173" i="10"/>
  <c r="AT173" i="10"/>
  <c r="AW173" i="10"/>
  <c r="J172" i="10"/>
  <c r="H172" i="10" s="1"/>
  <c r="BM173" i="10"/>
  <c r="BL173" i="10"/>
  <c r="BG173" i="10"/>
  <c r="AR174" i="10"/>
  <c r="AX174" i="10"/>
  <c r="D175" i="10"/>
  <c r="I174" i="10"/>
  <c r="BO174" i="10"/>
  <c r="D17" i="16"/>
  <c r="E17" i="16"/>
  <c r="BP174" i="10" l="1"/>
  <c r="AV174" i="10"/>
  <c r="AU174" i="10"/>
  <c r="AT174" i="10"/>
  <c r="AW174" i="10"/>
  <c r="J173" i="10"/>
  <c r="H173" i="10" s="1"/>
  <c r="BM174" i="10"/>
  <c r="BL174" i="10"/>
  <c r="BG174" i="10"/>
  <c r="AX175" i="10"/>
  <c r="AR175" i="10"/>
  <c r="D176" i="10"/>
  <c r="I175" i="10"/>
  <c r="BO175" i="10"/>
  <c r="AQ6" i="10"/>
  <c r="AQ5" i="10"/>
  <c r="AQ15" i="10"/>
  <c r="AC5" i="10"/>
  <c r="AG5" i="10" s="1"/>
  <c r="AH5" i="10" s="1"/>
  <c r="BP175" i="10" l="1"/>
  <c r="AV175" i="10"/>
  <c r="AW175" i="10"/>
  <c r="AQ175" i="10" s="1"/>
  <c r="AT175" i="10"/>
  <c r="AU175" i="10"/>
  <c r="J174" i="10"/>
  <c r="H174" i="10" s="1"/>
  <c r="BM175" i="10"/>
  <c r="BL175" i="10"/>
  <c r="AR176" i="10"/>
  <c r="AX176" i="10"/>
  <c r="BG175" i="10"/>
  <c r="D177" i="10"/>
  <c r="I176" i="10"/>
  <c r="BO176" i="10"/>
  <c r="BF5" i="10"/>
  <c r="AQ169" i="10"/>
  <c r="BF169" i="10" s="1"/>
  <c r="AQ121" i="10"/>
  <c r="BF121" i="10" s="1"/>
  <c r="AQ41" i="10"/>
  <c r="BF41" i="10" s="1"/>
  <c r="AQ168" i="10"/>
  <c r="BF168" i="10" s="1"/>
  <c r="AQ120" i="10"/>
  <c r="BF120" i="10" s="1"/>
  <c r="AQ56" i="10"/>
  <c r="AQ13" i="10"/>
  <c r="BF13" i="10" s="1"/>
  <c r="AQ82" i="10"/>
  <c r="BF82" i="10" s="1"/>
  <c r="AQ159" i="10"/>
  <c r="BF159" i="10" s="1"/>
  <c r="AQ95" i="10"/>
  <c r="BF95" i="10" s="1"/>
  <c r="AQ47" i="10"/>
  <c r="AQ158" i="10"/>
  <c r="BF158" i="10" s="1"/>
  <c r="AQ110" i="10"/>
  <c r="BF110" i="10" s="1"/>
  <c r="AQ62" i="10"/>
  <c r="AP62" i="10" s="1"/>
  <c r="AQ170" i="10"/>
  <c r="BF170" i="10" s="1"/>
  <c r="AQ117" i="10"/>
  <c r="BF117" i="10" s="1"/>
  <c r="AQ101" i="10"/>
  <c r="BF101" i="10" s="1"/>
  <c r="AQ45" i="10"/>
  <c r="BF45" i="10" s="1"/>
  <c r="AQ154" i="10"/>
  <c r="BF154" i="10" s="1"/>
  <c r="AQ26" i="10"/>
  <c r="BF26" i="10" s="1"/>
  <c r="AQ116" i="10"/>
  <c r="BF116" i="10" s="1"/>
  <c r="AQ84" i="10"/>
  <c r="BF84" i="10" s="1"/>
  <c r="AQ68" i="10"/>
  <c r="BF68" i="10" s="1"/>
  <c r="AQ52" i="10"/>
  <c r="BF52" i="10" s="1"/>
  <c r="AQ36" i="10"/>
  <c r="BF36" i="10" s="1"/>
  <c r="AQ20" i="10"/>
  <c r="BF20" i="10" s="1"/>
  <c r="AQ35" i="10"/>
  <c r="BF35" i="10" s="1"/>
  <c r="AQ171" i="10"/>
  <c r="BF171" i="10" s="1"/>
  <c r="AQ155" i="10"/>
  <c r="AQ123" i="10"/>
  <c r="BF123" i="10" s="1"/>
  <c r="AQ107" i="10"/>
  <c r="BF107" i="10" s="1"/>
  <c r="AQ91" i="10"/>
  <c r="BF91" i="10" s="1"/>
  <c r="AQ75" i="10"/>
  <c r="BF75" i="10" s="1"/>
  <c r="AQ59" i="10"/>
  <c r="BF59" i="10" s="1"/>
  <c r="AQ43" i="10"/>
  <c r="BF43" i="10" s="1"/>
  <c r="AQ137" i="10"/>
  <c r="BF137" i="10" s="1"/>
  <c r="AQ73" i="10"/>
  <c r="BF73" i="10" s="1"/>
  <c r="AQ25" i="10"/>
  <c r="BF25" i="10" s="1"/>
  <c r="AQ152" i="10"/>
  <c r="AP152" i="10" s="1"/>
  <c r="AO152" i="10" s="1"/>
  <c r="AQ104" i="10"/>
  <c r="BF104" i="10" s="1"/>
  <c r="AQ24" i="10"/>
  <c r="BF24" i="10" s="1"/>
  <c r="AQ127" i="10"/>
  <c r="BF127" i="10" s="1"/>
  <c r="AQ79" i="10"/>
  <c r="BF79" i="10" s="1"/>
  <c r="AQ31" i="10"/>
  <c r="BF31" i="10" s="1"/>
  <c r="AQ106" i="10"/>
  <c r="BF106" i="10" s="1"/>
  <c r="AQ142" i="10"/>
  <c r="BF142" i="10" s="1"/>
  <c r="AQ94" i="10"/>
  <c r="BF94" i="10" s="1"/>
  <c r="AQ46" i="10"/>
  <c r="AP46" i="10" s="1"/>
  <c r="AO46" i="10" s="1"/>
  <c r="BD46" i="10" s="1"/>
  <c r="AQ69" i="10"/>
  <c r="BF69" i="10" s="1"/>
  <c r="AQ58" i="10"/>
  <c r="BF58" i="10" s="1"/>
  <c r="AQ153" i="10"/>
  <c r="BF153" i="10" s="1"/>
  <c r="AQ7" i="10"/>
  <c r="BF7" i="10" s="1"/>
  <c r="AQ72" i="10"/>
  <c r="BF72" i="10" s="1"/>
  <c r="AQ89" i="10"/>
  <c r="BF89" i="10" s="1"/>
  <c r="AQ57" i="10"/>
  <c r="BF57" i="10" s="1"/>
  <c r="AQ21" i="10"/>
  <c r="BF21" i="10" s="1"/>
  <c r="AQ18" i="10"/>
  <c r="BF18" i="10" s="1"/>
  <c r="AQ136" i="10"/>
  <c r="BF136" i="10" s="1"/>
  <c r="AQ88" i="10"/>
  <c r="BF88" i="10" s="1"/>
  <c r="AQ40" i="10"/>
  <c r="BF40" i="10" s="1"/>
  <c r="AQ143" i="10"/>
  <c r="BF143" i="10" s="1"/>
  <c r="AQ63" i="10"/>
  <c r="BF63" i="10" s="1"/>
  <c r="AQ53" i="10"/>
  <c r="BF53" i="10" s="1"/>
  <c r="AQ174" i="10"/>
  <c r="BF174" i="10" s="1"/>
  <c r="AQ126" i="10"/>
  <c r="BF126" i="10" s="1"/>
  <c r="AQ78" i="10"/>
  <c r="BF78" i="10" s="1"/>
  <c r="AQ30" i="10"/>
  <c r="BF30" i="10" s="1"/>
  <c r="AQ85" i="10"/>
  <c r="BF85" i="10" s="1"/>
  <c r="AQ105" i="10"/>
  <c r="BF105" i="10" s="1"/>
  <c r="AQ9" i="10"/>
  <c r="BF9" i="10" s="1"/>
  <c r="AQ130" i="10"/>
  <c r="BF130" i="10" s="1"/>
  <c r="AQ161" i="10"/>
  <c r="BF161" i="10" s="1"/>
  <c r="AQ145" i="10"/>
  <c r="BF145" i="10" s="1"/>
  <c r="AQ129" i="10"/>
  <c r="BF129" i="10" s="1"/>
  <c r="AQ113" i="10"/>
  <c r="BF113" i="10" s="1"/>
  <c r="AQ97" i="10"/>
  <c r="BF97" i="10" s="1"/>
  <c r="AQ81" i="10"/>
  <c r="BF81" i="10" s="1"/>
  <c r="AQ65" i="10"/>
  <c r="BF65" i="10" s="1"/>
  <c r="AQ49" i="10"/>
  <c r="BF49" i="10" s="1"/>
  <c r="AQ33" i="10"/>
  <c r="BF33" i="10" s="1"/>
  <c r="AQ17" i="10"/>
  <c r="BF17" i="10" s="1"/>
  <c r="AQ8" i="10"/>
  <c r="BF8" i="10" s="1"/>
  <c r="AQ37" i="10"/>
  <c r="BF37" i="10" s="1"/>
  <c r="AQ74" i="10"/>
  <c r="BF74" i="10" s="1"/>
  <c r="AQ160" i="10"/>
  <c r="BF160" i="10" s="1"/>
  <c r="AQ144" i="10"/>
  <c r="BF144" i="10" s="1"/>
  <c r="AQ128" i="10"/>
  <c r="AQ112" i="10"/>
  <c r="BF112" i="10" s="1"/>
  <c r="AQ80" i="10"/>
  <c r="BF80" i="10" s="1"/>
  <c r="AQ64" i="10"/>
  <c r="BF64" i="10" s="1"/>
  <c r="AQ48" i="10"/>
  <c r="BF48" i="10" s="1"/>
  <c r="AQ61" i="10"/>
  <c r="AQ138" i="10"/>
  <c r="BF138" i="10" s="1"/>
  <c r="AQ167" i="10"/>
  <c r="BF167" i="10" s="1"/>
  <c r="AQ151" i="10"/>
  <c r="BF151" i="10" s="1"/>
  <c r="AQ135" i="10"/>
  <c r="BF135" i="10" s="1"/>
  <c r="AQ119" i="10"/>
  <c r="BF119" i="10" s="1"/>
  <c r="AQ103" i="10"/>
  <c r="BF103" i="10" s="1"/>
  <c r="AQ87" i="10"/>
  <c r="BF87" i="10" s="1"/>
  <c r="AQ71" i="10"/>
  <c r="BF71" i="10" s="1"/>
  <c r="AQ55" i="10"/>
  <c r="BF55" i="10" s="1"/>
  <c r="AQ96" i="10"/>
  <c r="BF96" i="10" s="1"/>
  <c r="AQ32" i="10"/>
  <c r="BF32" i="10" s="1"/>
  <c r="AQ16" i="10"/>
  <c r="AP16" i="10" s="1"/>
  <c r="AQ34" i="10"/>
  <c r="BF34" i="10" s="1"/>
  <c r="AQ66" i="10"/>
  <c r="BF66" i="10" s="1"/>
  <c r="AQ111" i="10"/>
  <c r="BF111" i="10" s="1"/>
  <c r="AQ14" i="10"/>
  <c r="BF14" i="10" s="1"/>
  <c r="AQ39" i="10"/>
  <c r="AQ23" i="10"/>
  <c r="AQ162" i="10"/>
  <c r="AQ50" i="10"/>
  <c r="AQ166" i="10"/>
  <c r="BF166" i="10" s="1"/>
  <c r="AQ150" i="10"/>
  <c r="BF150" i="10" s="1"/>
  <c r="AQ134" i="10"/>
  <c r="BF134" i="10" s="1"/>
  <c r="AQ118" i="10"/>
  <c r="BF118" i="10" s="1"/>
  <c r="AQ102" i="10"/>
  <c r="BF102" i="10" s="1"/>
  <c r="AQ86" i="10"/>
  <c r="BF86" i="10" s="1"/>
  <c r="AQ70" i="10"/>
  <c r="BF70" i="10" s="1"/>
  <c r="AQ54" i="10"/>
  <c r="BF54" i="10" s="1"/>
  <c r="AQ22" i="10"/>
  <c r="BF22" i="10" s="1"/>
  <c r="AQ29" i="10"/>
  <c r="BF29" i="10" s="1"/>
  <c r="AQ114" i="10"/>
  <c r="AQ125" i="10"/>
  <c r="BF125" i="10" s="1"/>
  <c r="AQ109" i="10"/>
  <c r="BF109" i="10" s="1"/>
  <c r="AQ93" i="10"/>
  <c r="AQ77" i="10"/>
  <c r="AQ90" i="10"/>
  <c r="AQ38" i="10"/>
  <c r="BF38" i="10" s="1"/>
  <c r="AQ165" i="10"/>
  <c r="BF165" i="10" s="1"/>
  <c r="AQ149" i="10"/>
  <c r="BF149" i="10" s="1"/>
  <c r="AQ133" i="10"/>
  <c r="BF133" i="10" s="1"/>
  <c r="AQ164" i="10"/>
  <c r="BF164" i="10" s="1"/>
  <c r="AQ148" i="10"/>
  <c r="BF148" i="10" s="1"/>
  <c r="AQ132" i="10"/>
  <c r="BF132" i="10" s="1"/>
  <c r="AQ100" i="10"/>
  <c r="BF100" i="10" s="1"/>
  <c r="AQ98" i="10"/>
  <c r="BF98" i="10" s="1"/>
  <c r="AQ139" i="10"/>
  <c r="BF139" i="10" s="1"/>
  <c r="AQ11" i="10"/>
  <c r="BF11" i="10" s="1"/>
  <c r="AQ124" i="10"/>
  <c r="AQ108" i="10"/>
  <c r="BF108" i="10" s="1"/>
  <c r="AQ92" i="10"/>
  <c r="BF92" i="10" s="1"/>
  <c r="AQ60" i="10"/>
  <c r="BF60" i="10" s="1"/>
  <c r="AQ28" i="10"/>
  <c r="BF28" i="10" s="1"/>
  <c r="AQ19" i="10"/>
  <c r="BF19" i="10" s="1"/>
  <c r="AQ146" i="10"/>
  <c r="BF146" i="10" s="1"/>
  <c r="AQ42" i="10"/>
  <c r="BF42" i="10" s="1"/>
  <c r="AQ163" i="10"/>
  <c r="BF163" i="10" s="1"/>
  <c r="AQ147" i="10"/>
  <c r="BF147" i="10" s="1"/>
  <c r="AQ131" i="10"/>
  <c r="BF131" i="10" s="1"/>
  <c r="AQ115" i="10"/>
  <c r="AQ99" i="10"/>
  <c r="BF99" i="10" s="1"/>
  <c r="AQ83" i="10"/>
  <c r="BF83" i="10" s="1"/>
  <c r="AQ67" i="10"/>
  <c r="BF67" i="10" s="1"/>
  <c r="AQ51" i="10"/>
  <c r="AQ27" i="10"/>
  <c r="BF27" i="10" s="1"/>
  <c r="AQ122" i="10"/>
  <c r="BF122" i="10" s="1"/>
  <c r="AQ173" i="10"/>
  <c r="BF173" i="10" s="1"/>
  <c r="AQ157" i="10"/>
  <c r="BF157" i="10" s="1"/>
  <c r="AQ141" i="10"/>
  <c r="BF141" i="10" s="1"/>
  <c r="AQ172" i="10"/>
  <c r="BF172" i="10" s="1"/>
  <c r="AQ156" i="10"/>
  <c r="BF156" i="10" s="1"/>
  <c r="AQ140" i="10"/>
  <c r="BF140" i="10" s="1"/>
  <c r="AQ76" i="10"/>
  <c r="AQ44" i="10"/>
  <c r="BF44" i="10" s="1"/>
  <c r="AQ12" i="10"/>
  <c r="BF12" i="10" s="1"/>
  <c r="AQ10" i="10"/>
  <c r="AP6" i="10"/>
  <c r="BF6" i="10"/>
  <c r="AP15" i="10"/>
  <c r="BF15" i="10"/>
  <c r="AP5" i="10"/>
  <c r="BP176" i="10" l="1"/>
  <c r="AV176" i="10"/>
  <c r="AW176" i="10"/>
  <c r="AU176" i="10"/>
  <c r="AT176" i="10"/>
  <c r="AP175" i="10"/>
  <c r="AO175" i="10" s="1"/>
  <c r="AN175" i="10" s="1"/>
  <c r="AM175" i="10" s="1"/>
  <c r="BB175" i="10" s="1"/>
  <c r="J175" i="10"/>
  <c r="H175" i="10" s="1"/>
  <c r="BM176" i="10"/>
  <c r="BL176" i="10"/>
  <c r="AP120" i="10"/>
  <c r="AO120" i="10" s="1"/>
  <c r="AN120" i="10" s="1"/>
  <c r="AP68" i="10"/>
  <c r="AO68" i="10" s="1"/>
  <c r="AN68" i="10" s="1"/>
  <c r="AM68" i="10" s="1"/>
  <c r="BB68" i="10" s="1"/>
  <c r="AP110" i="10"/>
  <c r="AO110" i="10" s="1"/>
  <c r="AN110" i="10" s="1"/>
  <c r="AM110" i="10" s="1"/>
  <c r="BB110" i="10" s="1"/>
  <c r="AP170" i="10"/>
  <c r="AO170" i="10" s="1"/>
  <c r="AN170" i="10" s="1"/>
  <c r="AM170" i="10" s="1"/>
  <c r="BB170" i="10" s="1"/>
  <c r="AP142" i="10"/>
  <c r="BE142" i="10" s="1"/>
  <c r="BG176" i="10"/>
  <c r="AP94" i="10"/>
  <c r="AO94" i="10" s="1"/>
  <c r="AN94" i="10" s="1"/>
  <c r="AM94" i="10" s="1"/>
  <c r="BB94" i="10" s="1"/>
  <c r="AR177" i="10"/>
  <c r="AX177" i="10"/>
  <c r="AP57" i="10"/>
  <c r="BE57" i="10" s="1"/>
  <c r="AP100" i="10"/>
  <c r="AO100" i="10" s="1"/>
  <c r="AP99" i="10"/>
  <c r="AO99" i="10" s="1"/>
  <c r="BD99" i="10" s="1"/>
  <c r="AP27" i="10"/>
  <c r="AO27" i="10" s="1"/>
  <c r="AN27" i="10" s="1"/>
  <c r="AM27" i="10" s="1"/>
  <c r="BB27" i="10" s="1"/>
  <c r="AP41" i="10"/>
  <c r="BE41" i="10" s="1"/>
  <c r="AP121" i="10"/>
  <c r="AO121" i="10" s="1"/>
  <c r="AP126" i="10"/>
  <c r="AO126" i="10" s="1"/>
  <c r="BD126" i="10" s="1"/>
  <c r="AP67" i="10"/>
  <c r="AO67" i="10" s="1"/>
  <c r="AN67" i="10" s="1"/>
  <c r="AM67" i="10" s="1"/>
  <c r="BB67" i="10" s="1"/>
  <c r="AP72" i="10"/>
  <c r="AO72" i="10" s="1"/>
  <c r="AP111" i="10"/>
  <c r="AO111" i="10" s="1"/>
  <c r="AP153" i="10"/>
  <c r="AO153" i="10" s="1"/>
  <c r="BD153" i="10" s="1"/>
  <c r="AP38" i="10"/>
  <c r="BE38" i="10" s="1"/>
  <c r="AP158" i="10"/>
  <c r="BE158" i="10" s="1"/>
  <c r="AP137" i="10"/>
  <c r="BE137" i="10" s="1"/>
  <c r="AP30" i="10"/>
  <c r="AO30" i="10" s="1"/>
  <c r="AP88" i="10"/>
  <c r="AO88" i="10" s="1"/>
  <c r="AN88" i="10" s="1"/>
  <c r="BC88" i="10" s="1"/>
  <c r="AP122" i="10"/>
  <c r="AO122" i="10" s="1"/>
  <c r="AN122" i="10" s="1"/>
  <c r="AM122" i="10" s="1"/>
  <c r="BB122" i="10" s="1"/>
  <c r="AP143" i="10"/>
  <c r="AO143" i="10" s="1"/>
  <c r="AP89" i="10"/>
  <c r="AO89" i="10" s="1"/>
  <c r="AN89" i="10" s="1"/>
  <c r="AP105" i="10"/>
  <c r="AO105" i="10" s="1"/>
  <c r="AP9" i="10"/>
  <c r="BE9" i="10" s="1"/>
  <c r="AP25" i="10"/>
  <c r="AO25" i="10" s="1"/>
  <c r="AP14" i="10"/>
  <c r="AO14" i="10" s="1"/>
  <c r="AP83" i="10"/>
  <c r="AO83" i="10" s="1"/>
  <c r="AN83" i="10" s="1"/>
  <c r="AM83" i="10" s="1"/>
  <c r="BB83" i="10" s="1"/>
  <c r="AN46" i="10"/>
  <c r="AM46" i="10" s="1"/>
  <c r="BB46" i="10" s="1"/>
  <c r="AQ176" i="10"/>
  <c r="BF176" i="10" s="1"/>
  <c r="D178" i="10"/>
  <c r="I177" i="10"/>
  <c r="BO177" i="10"/>
  <c r="AP98" i="10"/>
  <c r="AO98" i="10" s="1"/>
  <c r="AP78" i="10"/>
  <c r="AO78" i="10" s="1"/>
  <c r="AN78" i="10" s="1"/>
  <c r="AM78" i="10" s="1"/>
  <c r="BB78" i="10" s="1"/>
  <c r="BF115" i="10"/>
  <c r="AP115" i="10"/>
  <c r="AP124" i="10"/>
  <c r="BF124" i="10"/>
  <c r="BF51" i="10"/>
  <c r="AP51" i="10"/>
  <c r="AP76" i="10"/>
  <c r="BF76" i="10"/>
  <c r="AP93" i="10"/>
  <c r="BF93" i="10"/>
  <c r="AP114" i="10"/>
  <c r="BF114" i="10"/>
  <c r="BF10" i="10"/>
  <c r="AP10" i="10"/>
  <c r="AN152" i="10"/>
  <c r="BD152" i="10"/>
  <c r="AP172" i="10"/>
  <c r="AP60" i="10"/>
  <c r="AP149" i="10"/>
  <c r="AP70" i="10"/>
  <c r="AP134" i="10"/>
  <c r="BE46" i="10"/>
  <c r="AP66" i="10"/>
  <c r="AP167" i="10"/>
  <c r="BF152" i="10"/>
  <c r="AP12" i="10"/>
  <c r="AP141" i="10"/>
  <c r="AP131" i="10"/>
  <c r="AP132" i="10"/>
  <c r="AP90" i="10"/>
  <c r="BF90" i="10"/>
  <c r="AP109" i="10"/>
  <c r="BF16" i="10"/>
  <c r="AP47" i="10"/>
  <c r="BF47" i="10"/>
  <c r="AO16" i="10"/>
  <c r="BE16" i="10"/>
  <c r="AO62" i="10"/>
  <c r="BE62" i="10"/>
  <c r="AP19" i="10"/>
  <c r="AP11" i="10"/>
  <c r="AP139" i="10"/>
  <c r="AP165" i="10"/>
  <c r="AP29" i="10"/>
  <c r="AP86" i="10"/>
  <c r="AP150" i="10"/>
  <c r="AP23" i="10"/>
  <c r="BF23" i="10"/>
  <c r="AP103" i="10"/>
  <c r="BF46" i="10"/>
  <c r="AP155" i="10"/>
  <c r="BF155" i="10"/>
  <c r="AP157" i="10"/>
  <c r="AP147" i="10"/>
  <c r="AP92" i="10"/>
  <c r="AP148" i="10"/>
  <c r="AP125" i="10"/>
  <c r="AP39" i="10"/>
  <c r="BF39" i="10"/>
  <c r="AP44" i="10"/>
  <c r="AP140" i="10"/>
  <c r="AP42" i="10"/>
  <c r="AP22" i="10"/>
  <c r="AP50" i="10"/>
  <c r="BF50" i="10"/>
  <c r="AP173" i="10"/>
  <c r="AP163" i="10"/>
  <c r="AP28" i="10"/>
  <c r="AP108" i="10"/>
  <c r="AP164" i="10"/>
  <c r="AP162" i="10"/>
  <c r="BF162" i="10"/>
  <c r="AP128" i="10"/>
  <c r="BF128" i="10"/>
  <c r="BF62" i="10"/>
  <c r="AP56" i="10"/>
  <c r="BF56" i="10"/>
  <c r="AP156" i="10"/>
  <c r="AP146" i="10"/>
  <c r="AP133" i="10"/>
  <c r="AP77" i="10"/>
  <c r="BF77" i="10"/>
  <c r="AP61" i="10"/>
  <c r="BF61" i="10"/>
  <c r="BE152" i="10"/>
  <c r="BF175" i="10"/>
  <c r="AP96" i="10"/>
  <c r="AP87" i="10"/>
  <c r="AP151" i="10"/>
  <c r="AP64" i="10"/>
  <c r="AP33" i="10"/>
  <c r="AP97" i="10"/>
  <c r="AP161" i="10"/>
  <c r="AP174" i="10"/>
  <c r="AP136" i="10"/>
  <c r="AP18" i="10"/>
  <c r="AP91" i="10"/>
  <c r="AP20" i="10"/>
  <c r="AP84" i="10"/>
  <c r="AP26" i="10"/>
  <c r="AP101" i="10"/>
  <c r="AP169" i="10"/>
  <c r="AP144" i="10"/>
  <c r="AP31" i="10"/>
  <c r="AP171" i="10"/>
  <c r="AP95" i="10"/>
  <c r="AP80" i="10"/>
  <c r="AP37" i="10"/>
  <c r="AP49" i="10"/>
  <c r="AP113" i="10"/>
  <c r="AP21" i="10"/>
  <c r="AP24" i="10"/>
  <c r="AP43" i="10"/>
  <c r="AP107" i="10"/>
  <c r="AP36" i="10"/>
  <c r="AP154" i="10"/>
  <c r="AP117" i="10"/>
  <c r="AP102" i="10"/>
  <c r="AP166" i="10"/>
  <c r="AP34" i="10"/>
  <c r="AP32" i="10"/>
  <c r="AP160" i="10"/>
  <c r="AP53" i="10"/>
  <c r="AP58" i="10"/>
  <c r="AP79" i="10"/>
  <c r="AP73" i="10"/>
  <c r="AP116" i="10"/>
  <c r="AP159" i="10"/>
  <c r="AP82" i="10"/>
  <c r="AP168" i="10"/>
  <c r="AP55" i="10"/>
  <c r="AP119" i="10"/>
  <c r="AP138" i="10"/>
  <c r="AP8" i="10"/>
  <c r="AP65" i="10"/>
  <c r="AP129" i="10"/>
  <c r="AP40" i="10"/>
  <c r="AP59" i="10"/>
  <c r="AP123" i="10"/>
  <c r="AP52" i="10"/>
  <c r="AP54" i="10"/>
  <c r="AP118" i="10"/>
  <c r="AP112" i="10"/>
  <c r="AP74" i="10"/>
  <c r="AP63" i="10"/>
  <c r="AP69" i="10"/>
  <c r="AP106" i="10"/>
  <c r="AP127" i="10"/>
  <c r="AP104" i="10"/>
  <c r="AP13" i="10"/>
  <c r="AP71" i="10"/>
  <c r="AP135" i="10"/>
  <c r="AP48" i="10"/>
  <c r="AP17" i="10"/>
  <c r="AP81" i="10"/>
  <c r="AP145" i="10"/>
  <c r="AP130" i="10"/>
  <c r="AP85" i="10"/>
  <c r="AP7" i="10"/>
  <c r="AP75" i="10"/>
  <c r="AP35" i="10"/>
  <c r="AP45" i="10"/>
  <c r="AO6" i="10"/>
  <c r="BE6" i="10"/>
  <c r="AO15" i="10"/>
  <c r="BE15" i="10"/>
  <c r="AO5" i="10"/>
  <c r="BE5" i="10"/>
  <c r="BP177" i="10" l="1"/>
  <c r="AV177" i="10"/>
  <c r="AT177" i="10"/>
  <c r="AW177" i="10"/>
  <c r="AU177" i="10"/>
  <c r="BE175" i="10"/>
  <c r="BC175" i="10"/>
  <c r="BE120" i="10"/>
  <c r="BD175" i="10"/>
  <c r="BE68" i="10"/>
  <c r="BD120" i="10"/>
  <c r="BM177" i="10"/>
  <c r="BL177" i="10"/>
  <c r="J176" i="10"/>
  <c r="H176" i="10" s="1"/>
  <c r="AO57" i="10"/>
  <c r="BD57" i="10" s="1"/>
  <c r="BD110" i="10"/>
  <c r="BC110" i="10"/>
  <c r="BE110" i="10"/>
  <c r="BE100" i="10"/>
  <c r="BE170" i="10"/>
  <c r="AN99" i="10"/>
  <c r="AM99" i="10" s="1"/>
  <c r="BB99" i="10" s="1"/>
  <c r="AO142" i="10"/>
  <c r="AN142" i="10" s="1"/>
  <c r="BD68" i="10"/>
  <c r="BC68" i="10"/>
  <c r="BD170" i="10"/>
  <c r="BC170" i="10"/>
  <c r="BD94" i="10"/>
  <c r="AN153" i="10"/>
  <c r="AM153" i="10" s="1"/>
  <c r="BC94" i="10"/>
  <c r="BE94" i="10"/>
  <c r="AO158" i="10"/>
  <c r="BD158" i="10" s="1"/>
  <c r="BE99" i="10"/>
  <c r="AN126" i="10"/>
  <c r="AM126" i="10" s="1"/>
  <c r="BB126" i="10" s="1"/>
  <c r="BE27" i="10"/>
  <c r="BD27" i="10"/>
  <c r="BG177" i="10"/>
  <c r="BC27" i="10"/>
  <c r="AR178" i="10"/>
  <c r="AX178" i="10"/>
  <c r="BE126" i="10"/>
  <c r="AO9" i="10"/>
  <c r="AN9" i="10" s="1"/>
  <c r="BE121" i="10"/>
  <c r="AO137" i="10"/>
  <c r="AN137" i="10" s="1"/>
  <c r="AO41" i="10"/>
  <c r="AN41" i="10" s="1"/>
  <c r="BE105" i="10"/>
  <c r="BD67" i="10"/>
  <c r="BE30" i="10"/>
  <c r="BD122" i="10"/>
  <c r="BE83" i="10"/>
  <c r="BE72" i="10"/>
  <c r="BE111" i="10"/>
  <c r="BC78" i="10"/>
  <c r="BE153" i="10"/>
  <c r="AM88" i="10"/>
  <c r="BB88" i="10" s="1"/>
  <c r="BE78" i="10"/>
  <c r="BD78" i="10"/>
  <c r="BC46" i="10"/>
  <c r="AO38" i="10"/>
  <c r="BD38" i="10" s="1"/>
  <c r="BE143" i="10"/>
  <c r="BD89" i="10"/>
  <c r="BE122" i="10"/>
  <c r="BE14" i="10"/>
  <c r="BC67" i="10"/>
  <c r="BE67" i="10"/>
  <c r="BE89" i="10"/>
  <c r="BC122" i="10"/>
  <c r="BC83" i="10"/>
  <c r="AP176" i="10"/>
  <c r="AO176" i="10" s="1"/>
  <c r="BE88" i="10"/>
  <c r="BD88" i="10"/>
  <c r="BE25" i="10"/>
  <c r="BD83" i="10"/>
  <c r="BE98" i="10"/>
  <c r="D179" i="10"/>
  <c r="I178" i="10"/>
  <c r="BO178" i="10"/>
  <c r="AO145" i="10"/>
  <c r="BE145" i="10"/>
  <c r="AO71" i="10"/>
  <c r="BE71" i="10"/>
  <c r="AO118" i="10"/>
  <c r="BE118" i="10"/>
  <c r="AO82" i="10"/>
  <c r="BE82" i="10"/>
  <c r="BE45" i="10"/>
  <c r="AO45" i="10"/>
  <c r="BE85" i="10"/>
  <c r="AO85" i="10"/>
  <c r="AO135" i="10"/>
  <c r="BE135" i="10"/>
  <c r="BE69" i="10"/>
  <c r="AO69" i="10"/>
  <c r="AO52" i="10"/>
  <c r="BE52" i="10"/>
  <c r="AO40" i="10"/>
  <c r="BE40" i="10"/>
  <c r="AO112" i="10"/>
  <c r="BE112" i="10"/>
  <c r="BE32" i="10"/>
  <c r="AO32" i="10"/>
  <c r="AO166" i="10"/>
  <c r="BE166" i="10"/>
  <c r="BE107" i="10"/>
  <c r="AO107" i="10"/>
  <c r="AO161" i="10"/>
  <c r="BE161" i="10"/>
  <c r="AO151" i="10"/>
  <c r="BE151" i="10"/>
  <c r="AO77" i="10"/>
  <c r="BE77" i="10"/>
  <c r="AM120" i="10"/>
  <c r="BC120" i="10"/>
  <c r="AN111" i="10"/>
  <c r="BD111" i="10"/>
  <c r="AO125" i="10"/>
  <c r="BE125" i="10"/>
  <c r="AO147" i="10"/>
  <c r="BE147" i="10"/>
  <c r="AO103" i="10"/>
  <c r="BE103" i="10"/>
  <c r="BE139" i="10"/>
  <c r="AO139" i="10"/>
  <c r="AO19" i="10"/>
  <c r="BE19" i="10"/>
  <c r="AO141" i="10"/>
  <c r="BE141" i="10"/>
  <c r="AO134" i="10"/>
  <c r="BE134" i="10"/>
  <c r="AN72" i="10"/>
  <c r="BD72" i="10"/>
  <c r="AN98" i="10"/>
  <c r="BD98" i="10"/>
  <c r="AO113" i="10"/>
  <c r="BE113" i="10"/>
  <c r="AO140" i="10"/>
  <c r="BE140" i="10"/>
  <c r="AO39" i="10"/>
  <c r="BE39" i="10"/>
  <c r="AO149" i="10"/>
  <c r="BE149" i="10"/>
  <c r="BE116" i="10"/>
  <c r="AO116" i="10"/>
  <c r="BE53" i="10"/>
  <c r="AO53" i="10"/>
  <c r="BE34" i="10"/>
  <c r="AO34" i="10"/>
  <c r="AO102" i="10"/>
  <c r="BE102" i="10"/>
  <c r="AO43" i="10"/>
  <c r="BE43" i="10"/>
  <c r="BE95" i="10"/>
  <c r="AO95" i="10"/>
  <c r="AO97" i="10"/>
  <c r="BE97" i="10"/>
  <c r="AO87" i="10"/>
  <c r="BE87" i="10"/>
  <c r="AO163" i="10"/>
  <c r="BE163" i="10"/>
  <c r="AO92" i="10"/>
  <c r="BE92" i="10"/>
  <c r="AO11" i="10"/>
  <c r="BE11" i="10"/>
  <c r="AO70" i="10"/>
  <c r="BE70" i="10"/>
  <c r="AN14" i="10"/>
  <c r="BD14" i="10"/>
  <c r="AM152" i="10"/>
  <c r="BC152" i="10"/>
  <c r="AN143" i="10"/>
  <c r="BD143" i="10"/>
  <c r="AO124" i="10"/>
  <c r="BE124" i="10"/>
  <c r="AO115" i="10"/>
  <c r="BE115" i="10"/>
  <c r="AO81" i="10"/>
  <c r="BE81" i="10"/>
  <c r="BE13" i="10"/>
  <c r="AO13" i="10"/>
  <c r="AO106" i="10"/>
  <c r="BE106" i="10"/>
  <c r="BE63" i="10"/>
  <c r="AO63" i="10"/>
  <c r="AO54" i="10"/>
  <c r="BE54" i="10"/>
  <c r="BE123" i="10"/>
  <c r="AO123" i="10"/>
  <c r="AO65" i="10"/>
  <c r="BE65" i="10"/>
  <c r="AO138" i="10"/>
  <c r="BE138" i="10"/>
  <c r="AO119" i="10"/>
  <c r="BE119" i="10"/>
  <c r="BE159" i="10"/>
  <c r="AO159" i="10"/>
  <c r="AO49" i="10"/>
  <c r="BE49" i="10"/>
  <c r="AO144" i="10"/>
  <c r="BE144" i="10"/>
  <c r="AO156" i="10"/>
  <c r="BE156" i="10"/>
  <c r="AM89" i="10"/>
  <c r="BC89" i="10"/>
  <c r="BE44" i="10"/>
  <c r="AO44" i="10"/>
  <c r="AO86" i="10"/>
  <c r="BE86" i="10"/>
  <c r="AO165" i="10"/>
  <c r="BE165" i="10"/>
  <c r="AN16" i="10"/>
  <c r="BD16" i="10"/>
  <c r="AO167" i="10"/>
  <c r="BE167" i="10"/>
  <c r="AO60" i="10"/>
  <c r="BE60" i="10"/>
  <c r="AO114" i="10"/>
  <c r="BE114" i="10"/>
  <c r="AO51" i="10"/>
  <c r="BE51" i="10"/>
  <c r="AO155" i="10"/>
  <c r="BE155" i="10"/>
  <c r="AO150" i="10"/>
  <c r="BE150" i="10"/>
  <c r="AO35" i="10"/>
  <c r="BE35" i="10"/>
  <c r="AO7" i="10"/>
  <c r="BE7" i="10"/>
  <c r="BE73" i="10"/>
  <c r="AO73" i="10"/>
  <c r="BE58" i="10"/>
  <c r="AO58" i="10"/>
  <c r="AO160" i="10"/>
  <c r="BE160" i="10"/>
  <c r="BE24" i="10"/>
  <c r="AO24" i="10"/>
  <c r="BE174" i="10"/>
  <c r="AO174" i="10"/>
  <c r="AO33" i="10"/>
  <c r="BE33" i="10"/>
  <c r="AO96" i="10"/>
  <c r="BE96" i="10"/>
  <c r="AO133" i="10"/>
  <c r="BE133" i="10"/>
  <c r="AN105" i="10"/>
  <c r="BD105" i="10"/>
  <c r="AO128" i="10"/>
  <c r="BE128" i="10"/>
  <c r="AO108" i="10"/>
  <c r="BE108" i="10"/>
  <c r="AO50" i="10"/>
  <c r="BE50" i="10"/>
  <c r="AO42" i="10"/>
  <c r="BE42" i="10"/>
  <c r="AO148" i="10"/>
  <c r="BE148" i="10"/>
  <c r="AO157" i="10"/>
  <c r="BE157" i="10"/>
  <c r="AO109" i="10"/>
  <c r="BE109" i="10"/>
  <c r="AO132" i="10"/>
  <c r="BE132" i="10"/>
  <c r="AO12" i="10"/>
  <c r="BE12" i="10"/>
  <c r="AO172" i="10"/>
  <c r="BE172" i="10"/>
  <c r="AN100" i="10"/>
  <c r="BD100" i="10"/>
  <c r="AO10" i="10"/>
  <c r="BE10" i="10"/>
  <c r="AO129" i="10"/>
  <c r="BE129" i="10"/>
  <c r="BE154" i="10"/>
  <c r="AO154" i="10"/>
  <c r="AO26" i="10"/>
  <c r="BE26" i="10"/>
  <c r="AN62" i="10"/>
  <c r="BD62" i="10"/>
  <c r="AN25" i="10"/>
  <c r="BD25" i="10"/>
  <c r="AO48" i="10"/>
  <c r="BE48" i="10"/>
  <c r="AO104" i="10"/>
  <c r="BE104" i="10"/>
  <c r="AO8" i="10"/>
  <c r="BE8" i="10"/>
  <c r="AO55" i="10"/>
  <c r="BE55" i="10"/>
  <c r="AO36" i="10"/>
  <c r="BE36" i="10"/>
  <c r="AO37" i="10"/>
  <c r="BE37" i="10"/>
  <c r="AO80" i="10"/>
  <c r="BE80" i="10"/>
  <c r="BE169" i="10"/>
  <c r="AO169" i="10"/>
  <c r="AO84" i="10"/>
  <c r="BE84" i="10"/>
  <c r="BE18" i="10"/>
  <c r="AO18" i="10"/>
  <c r="AO61" i="10"/>
  <c r="BE61" i="10"/>
  <c r="AO146" i="10"/>
  <c r="BE146" i="10"/>
  <c r="AO162" i="10"/>
  <c r="BE162" i="10"/>
  <c r="AO29" i="10"/>
  <c r="BE29" i="10"/>
  <c r="AO131" i="10"/>
  <c r="BE131" i="10"/>
  <c r="BE66" i="10"/>
  <c r="AO66" i="10"/>
  <c r="BE76" i="10"/>
  <c r="AO76" i="10"/>
  <c r="AO130" i="10"/>
  <c r="BE130" i="10"/>
  <c r="AO127" i="10"/>
  <c r="BE127" i="10"/>
  <c r="BE91" i="10"/>
  <c r="AO91" i="10"/>
  <c r="AO23" i="10"/>
  <c r="BE23" i="10"/>
  <c r="AO17" i="10"/>
  <c r="BE17" i="10"/>
  <c r="AO59" i="10"/>
  <c r="BE59" i="10"/>
  <c r="BE75" i="10"/>
  <c r="AO75" i="10"/>
  <c r="AO74" i="10"/>
  <c r="BE74" i="10"/>
  <c r="BE21" i="10"/>
  <c r="AO21" i="10"/>
  <c r="AO171" i="10"/>
  <c r="BE171" i="10"/>
  <c r="BE31" i="10"/>
  <c r="AO31" i="10"/>
  <c r="AO64" i="10"/>
  <c r="BE64" i="10"/>
  <c r="AO28" i="10"/>
  <c r="BE28" i="10"/>
  <c r="AO173" i="10"/>
  <c r="BE173" i="10"/>
  <c r="AO22" i="10"/>
  <c r="BE22" i="10"/>
  <c r="BE47" i="10"/>
  <c r="AO47" i="10"/>
  <c r="AN30" i="10"/>
  <c r="BD30" i="10"/>
  <c r="AO93" i="10"/>
  <c r="BE93" i="10"/>
  <c r="BE168" i="10"/>
  <c r="AO168" i="10"/>
  <c r="BE79" i="10"/>
  <c r="AO79" i="10"/>
  <c r="BE117" i="10"/>
  <c r="AO117" i="10"/>
  <c r="BE101" i="10"/>
  <c r="AO101" i="10"/>
  <c r="AO20" i="10"/>
  <c r="BE20" i="10"/>
  <c r="BE136" i="10"/>
  <c r="AO136" i="10"/>
  <c r="AO56" i="10"/>
  <c r="BE56" i="10"/>
  <c r="AO164" i="10"/>
  <c r="BE164" i="10"/>
  <c r="AO90" i="10"/>
  <c r="BE90" i="10"/>
  <c r="AN121" i="10"/>
  <c r="BD121" i="10"/>
  <c r="AN6" i="10"/>
  <c r="BD6" i="10"/>
  <c r="BD15" i="10"/>
  <c r="AN15" i="10"/>
  <c r="AN5" i="10"/>
  <c r="BD5" i="10"/>
  <c r="BP178" i="10" l="1"/>
  <c r="AV178" i="10"/>
  <c r="AU178" i="10"/>
  <c r="AW178" i="10"/>
  <c r="AT178" i="10"/>
  <c r="AN57" i="10"/>
  <c r="AM57" i="10" s="1"/>
  <c r="BB57" i="10" s="1"/>
  <c r="BH175" i="10"/>
  <c r="S175" i="10" s="1"/>
  <c r="BM178" i="10"/>
  <c r="BL178" i="10"/>
  <c r="J177" i="10"/>
  <c r="H177" i="10" s="1"/>
  <c r="BD142" i="10"/>
  <c r="BC99" i="10"/>
  <c r="BH99" i="10" s="1"/>
  <c r="BH110" i="10"/>
  <c r="S110" i="10" s="1"/>
  <c r="AN158" i="10"/>
  <c r="AM158" i="10" s="1"/>
  <c r="BB158" i="10" s="1"/>
  <c r="BH68" i="10"/>
  <c r="BH170" i="10"/>
  <c r="BD137" i="10"/>
  <c r="BH46" i="10"/>
  <c r="BH94" i="10"/>
  <c r="BC153" i="10"/>
  <c r="BH27" i="10"/>
  <c r="BD9" i="10"/>
  <c r="BC126" i="10"/>
  <c r="BG178" i="10"/>
  <c r="AR179" i="10"/>
  <c r="AX179" i="10"/>
  <c r="BD41" i="10"/>
  <c r="BH122" i="10"/>
  <c r="BH78" i="10"/>
  <c r="AN38" i="10"/>
  <c r="AM38" i="10" s="1"/>
  <c r="BB38" i="10" s="1"/>
  <c r="BH67" i="10"/>
  <c r="BH88" i="10"/>
  <c r="BE176" i="10"/>
  <c r="BH83" i="10"/>
  <c r="D180" i="10"/>
  <c r="I179" i="10"/>
  <c r="BO179" i="10"/>
  <c r="AQ177" i="10"/>
  <c r="AP177" i="10" s="1"/>
  <c r="AN80" i="10"/>
  <c r="BD80" i="10"/>
  <c r="AM9" i="10"/>
  <c r="BB9" i="10" s="1"/>
  <c r="BC9" i="10"/>
  <c r="BB120" i="10"/>
  <c r="AN93" i="10"/>
  <c r="BD93" i="10"/>
  <c r="AN28" i="10"/>
  <c r="BD28" i="10"/>
  <c r="AN64" i="10"/>
  <c r="BD64" i="10"/>
  <c r="AN59" i="10"/>
  <c r="BD59" i="10"/>
  <c r="AN17" i="10"/>
  <c r="BD17" i="10"/>
  <c r="AN18" i="10"/>
  <c r="BD18" i="10"/>
  <c r="AN176" i="10"/>
  <c r="BD176" i="10"/>
  <c r="BD154" i="10"/>
  <c r="AN154" i="10"/>
  <c r="BD148" i="10"/>
  <c r="AN148" i="10"/>
  <c r="AN108" i="10"/>
  <c r="BD108" i="10"/>
  <c r="BD156" i="10"/>
  <c r="AN156" i="10"/>
  <c r="AN13" i="10"/>
  <c r="BD13" i="10"/>
  <c r="AN92" i="10"/>
  <c r="BD92" i="10"/>
  <c r="AN139" i="10"/>
  <c r="BD139" i="10"/>
  <c r="AN147" i="10"/>
  <c r="BD147" i="10"/>
  <c r="AM111" i="10"/>
  <c r="BB111" i="10" s="1"/>
  <c r="BC111" i="10"/>
  <c r="AN112" i="10"/>
  <c r="BD112" i="10"/>
  <c r="AN40" i="10"/>
  <c r="BD40" i="10"/>
  <c r="AN118" i="10"/>
  <c r="BD118" i="10"/>
  <c r="AN54" i="10"/>
  <c r="BD54" i="10"/>
  <c r="AN90" i="10"/>
  <c r="BD90" i="10"/>
  <c r="AN136" i="10"/>
  <c r="BD136" i="10"/>
  <c r="AN168" i="10"/>
  <c r="BD168" i="10"/>
  <c r="BD31" i="10"/>
  <c r="AN31" i="10"/>
  <c r="AN162" i="10"/>
  <c r="BD162" i="10"/>
  <c r="AN37" i="10"/>
  <c r="BD37" i="10"/>
  <c r="AN55" i="10"/>
  <c r="BD55" i="10"/>
  <c r="AM100" i="10"/>
  <c r="BB100" i="10" s="1"/>
  <c r="BC100" i="10"/>
  <c r="AN12" i="10"/>
  <c r="BD12" i="10"/>
  <c r="BD133" i="10"/>
  <c r="AN133" i="10"/>
  <c r="AN33" i="10"/>
  <c r="BD33" i="10"/>
  <c r="AN60" i="10"/>
  <c r="BD60" i="10"/>
  <c r="AM16" i="10"/>
  <c r="BB16" i="10" s="1"/>
  <c r="BC16" i="10"/>
  <c r="AN144" i="10"/>
  <c r="BD144" i="10"/>
  <c r="AN49" i="10"/>
  <c r="BD49" i="10"/>
  <c r="AN119" i="10"/>
  <c r="BD119" i="10"/>
  <c r="AN81" i="10"/>
  <c r="BD81" i="10"/>
  <c r="AM14" i="10"/>
  <c r="BB14" i="10" s="1"/>
  <c r="BC14" i="10"/>
  <c r="AN87" i="10"/>
  <c r="BD87" i="10"/>
  <c r="AN43" i="10"/>
  <c r="BD43" i="10"/>
  <c r="AM98" i="10"/>
  <c r="BB98" i="10" s="1"/>
  <c r="BC98" i="10"/>
  <c r="AN134" i="10"/>
  <c r="BD134" i="10"/>
  <c r="AN77" i="10"/>
  <c r="BD77" i="10"/>
  <c r="AN166" i="10"/>
  <c r="BD166" i="10"/>
  <c r="BD69" i="10"/>
  <c r="AN69" i="10"/>
  <c r="AN85" i="10"/>
  <c r="BD85" i="10"/>
  <c r="BB152" i="10"/>
  <c r="AN97" i="10"/>
  <c r="BD97" i="10"/>
  <c r="AN151" i="10"/>
  <c r="BD151" i="10"/>
  <c r="AM121" i="10"/>
  <c r="BB121" i="10" s="1"/>
  <c r="BC121" i="10"/>
  <c r="AN75" i="10"/>
  <c r="BD75" i="10"/>
  <c r="AN23" i="10"/>
  <c r="BD23" i="10"/>
  <c r="AN127" i="10"/>
  <c r="BD127" i="10"/>
  <c r="AN131" i="10"/>
  <c r="BD131" i="10"/>
  <c r="AN42" i="10"/>
  <c r="BD42" i="10"/>
  <c r="AN128" i="10"/>
  <c r="BD128" i="10"/>
  <c r="AN123" i="10"/>
  <c r="BD123" i="10"/>
  <c r="AN63" i="10"/>
  <c r="BD63" i="10"/>
  <c r="AN116" i="10"/>
  <c r="BD116" i="10"/>
  <c r="AN32" i="10"/>
  <c r="BD32" i="10"/>
  <c r="AN82" i="10"/>
  <c r="BD82" i="10"/>
  <c r="BD35" i="10"/>
  <c r="AN35" i="10"/>
  <c r="AM30" i="10"/>
  <c r="BB30" i="10" s="1"/>
  <c r="BC30" i="10"/>
  <c r="AN76" i="10"/>
  <c r="BD76" i="10"/>
  <c r="AN146" i="10"/>
  <c r="BD146" i="10"/>
  <c r="AN84" i="10"/>
  <c r="BD84" i="10"/>
  <c r="AN104" i="10"/>
  <c r="BD104" i="10"/>
  <c r="AM25" i="10"/>
  <c r="BB25" i="10" s="1"/>
  <c r="BC25" i="10"/>
  <c r="AN129" i="10"/>
  <c r="BD129" i="10"/>
  <c r="BD172" i="10"/>
  <c r="AN172" i="10"/>
  <c r="AN132" i="10"/>
  <c r="BD132" i="10"/>
  <c r="AN96" i="10"/>
  <c r="BD96" i="10"/>
  <c r="AN160" i="10"/>
  <c r="BD160" i="10"/>
  <c r="AN51" i="10"/>
  <c r="BD51" i="10"/>
  <c r="AN167" i="10"/>
  <c r="BD167" i="10"/>
  <c r="BD165" i="10"/>
  <c r="AN165" i="10"/>
  <c r="BB89" i="10"/>
  <c r="AN138" i="10"/>
  <c r="BD138" i="10"/>
  <c r="AN115" i="10"/>
  <c r="BD115" i="10"/>
  <c r="AM143" i="10"/>
  <c r="BB143" i="10" s="1"/>
  <c r="BC143" i="10"/>
  <c r="AN102" i="10"/>
  <c r="BD102" i="10"/>
  <c r="BD149" i="10"/>
  <c r="AN149" i="10"/>
  <c r="AN113" i="10"/>
  <c r="BD113" i="10"/>
  <c r="BD141" i="10"/>
  <c r="AN141" i="10"/>
  <c r="AN79" i="10"/>
  <c r="BD79" i="10"/>
  <c r="AN66" i="10"/>
  <c r="BD66" i="10"/>
  <c r="AN56" i="10"/>
  <c r="BD56" i="10"/>
  <c r="AN20" i="10"/>
  <c r="BD20" i="10"/>
  <c r="AN22" i="10"/>
  <c r="BD22" i="10"/>
  <c r="BD171" i="10"/>
  <c r="AN171" i="10"/>
  <c r="AN169" i="10"/>
  <c r="BD169" i="10"/>
  <c r="AN157" i="10"/>
  <c r="BD157" i="10"/>
  <c r="AN50" i="10"/>
  <c r="BD50" i="10"/>
  <c r="BD174" i="10"/>
  <c r="AN174" i="10"/>
  <c r="AN24" i="10"/>
  <c r="BD24" i="10"/>
  <c r="AN58" i="10"/>
  <c r="BD58" i="10"/>
  <c r="AN95" i="10"/>
  <c r="BD95" i="10"/>
  <c r="AN34" i="10"/>
  <c r="BD34" i="10"/>
  <c r="AN125" i="10"/>
  <c r="BD125" i="10"/>
  <c r="AN52" i="10"/>
  <c r="BD52" i="10"/>
  <c r="AN135" i="10"/>
  <c r="BD135" i="10"/>
  <c r="AN71" i="10"/>
  <c r="BD71" i="10"/>
  <c r="AN74" i="10"/>
  <c r="BD74" i="10"/>
  <c r="AN29" i="10"/>
  <c r="BD29" i="10"/>
  <c r="AM62" i="10"/>
  <c r="BB62" i="10" s="1"/>
  <c r="BC62" i="10"/>
  <c r="AN155" i="10"/>
  <c r="BD155" i="10"/>
  <c r="AN163" i="10"/>
  <c r="BD163" i="10"/>
  <c r="BD140" i="10"/>
  <c r="AN140" i="10"/>
  <c r="AN19" i="10"/>
  <c r="BD19" i="10"/>
  <c r="AN101" i="10"/>
  <c r="BD101" i="10"/>
  <c r="AN117" i="10"/>
  <c r="BD117" i="10"/>
  <c r="AM137" i="10"/>
  <c r="BB137" i="10" s="1"/>
  <c r="BC137" i="10"/>
  <c r="AN47" i="10"/>
  <c r="BD47" i="10"/>
  <c r="AN21" i="10"/>
  <c r="BD21" i="10"/>
  <c r="AN91" i="10"/>
  <c r="BD91" i="10"/>
  <c r="AM41" i="10"/>
  <c r="BB41" i="10" s="1"/>
  <c r="BC41" i="10"/>
  <c r="AN36" i="10"/>
  <c r="BD36" i="10"/>
  <c r="AN8" i="10"/>
  <c r="BD8" i="10"/>
  <c r="AN48" i="10"/>
  <c r="BD48" i="10"/>
  <c r="AN10" i="10"/>
  <c r="BD10" i="10"/>
  <c r="AN109" i="10"/>
  <c r="BD109" i="10"/>
  <c r="AN7" i="10"/>
  <c r="BD7" i="10"/>
  <c r="AN150" i="10"/>
  <c r="BD150" i="10"/>
  <c r="AN114" i="10"/>
  <c r="BD114" i="10"/>
  <c r="BB153" i="10"/>
  <c r="AN86" i="10"/>
  <c r="BD86" i="10"/>
  <c r="AN65" i="10"/>
  <c r="BD65" i="10"/>
  <c r="AN106" i="10"/>
  <c r="BD106" i="10"/>
  <c r="AN124" i="10"/>
  <c r="BD124" i="10"/>
  <c r="AN70" i="10"/>
  <c r="BD70" i="10"/>
  <c r="AN39" i="10"/>
  <c r="BD39" i="10"/>
  <c r="AM72" i="10"/>
  <c r="BB72" i="10" s="1"/>
  <c r="BC72" i="10"/>
  <c r="AN103" i="10"/>
  <c r="BD103" i="10"/>
  <c r="AN161" i="10"/>
  <c r="BD161" i="10"/>
  <c r="BD45" i="10"/>
  <c r="AN45" i="10"/>
  <c r="AN61" i="10"/>
  <c r="BD61" i="10"/>
  <c r="BD26" i="10"/>
  <c r="AN26" i="10"/>
  <c r="AN164" i="10"/>
  <c r="BD164" i="10"/>
  <c r="AM142" i="10"/>
  <c r="BB142" i="10" s="1"/>
  <c r="BC142" i="10"/>
  <c r="BD173" i="10"/>
  <c r="AN173" i="10"/>
  <c r="AN130" i="10"/>
  <c r="BD130" i="10"/>
  <c r="AM105" i="10"/>
  <c r="BB105" i="10" s="1"/>
  <c r="BC105" i="10"/>
  <c r="AN73" i="10"/>
  <c r="BD73" i="10"/>
  <c r="AN44" i="10"/>
  <c r="BD44" i="10"/>
  <c r="AN159" i="10"/>
  <c r="BD159" i="10"/>
  <c r="AN11" i="10"/>
  <c r="BD11" i="10"/>
  <c r="AN53" i="10"/>
  <c r="BD53" i="10"/>
  <c r="AN107" i="10"/>
  <c r="BD107" i="10"/>
  <c r="AN145" i="10"/>
  <c r="BD145" i="10"/>
  <c r="AM6" i="10"/>
  <c r="BC6" i="10"/>
  <c r="AM15" i="10"/>
  <c r="BC15" i="10"/>
  <c r="AM5" i="10"/>
  <c r="BC5" i="10"/>
  <c r="BP179" i="10" l="1"/>
  <c r="AV179" i="10"/>
  <c r="AT179" i="10"/>
  <c r="AU179" i="10"/>
  <c r="AW179" i="10"/>
  <c r="BC57" i="10"/>
  <c r="BH57" i="10" s="1"/>
  <c r="J178" i="10"/>
  <c r="H178" i="10" s="1"/>
  <c r="BM179" i="10"/>
  <c r="BL179" i="10"/>
  <c r="BC158" i="10"/>
  <c r="BH158" i="10" s="1"/>
  <c r="S68" i="10"/>
  <c r="S170" i="10"/>
  <c r="S27" i="10"/>
  <c r="S94" i="10"/>
  <c r="S46" i="10"/>
  <c r="BH126" i="10"/>
  <c r="S126" i="10" s="1"/>
  <c r="BH152" i="10"/>
  <c r="BH89" i="10"/>
  <c r="S89" i="10" s="1"/>
  <c r="BH120" i="10"/>
  <c r="S120" i="10" s="1"/>
  <c r="BH153" i="10"/>
  <c r="S78" i="10"/>
  <c r="S83" i="10"/>
  <c r="S122" i="10"/>
  <c r="S88" i="10"/>
  <c r="S67" i="10"/>
  <c r="S99" i="10"/>
  <c r="BG179" i="10"/>
  <c r="BC38" i="10"/>
  <c r="AR180" i="10"/>
  <c r="AX180" i="10"/>
  <c r="BH111" i="10"/>
  <c r="BF177" i="10"/>
  <c r="AO177" i="10"/>
  <c r="BE177" i="10"/>
  <c r="BH105" i="10"/>
  <c r="AQ178" i="10"/>
  <c r="BF178" i="10" s="1"/>
  <c r="D181" i="10"/>
  <c r="I180" i="10"/>
  <c r="BO180" i="10"/>
  <c r="BH30" i="10"/>
  <c r="BH14" i="10"/>
  <c r="BH142" i="10"/>
  <c r="BH62" i="10"/>
  <c r="BH16" i="10"/>
  <c r="AM123" i="10"/>
  <c r="BB123" i="10" s="1"/>
  <c r="BC123" i="10"/>
  <c r="AM44" i="10"/>
  <c r="BC44" i="10"/>
  <c r="AM161" i="10"/>
  <c r="BC161" i="10"/>
  <c r="AM103" i="10"/>
  <c r="BB103" i="10" s="1"/>
  <c r="BC103" i="10"/>
  <c r="BH137" i="10"/>
  <c r="AM163" i="10"/>
  <c r="BC163" i="10"/>
  <c r="AM155" i="10"/>
  <c r="BB155" i="10" s="1"/>
  <c r="BC155" i="10"/>
  <c r="AM74" i="10"/>
  <c r="BC74" i="10"/>
  <c r="AM50" i="10"/>
  <c r="BC50" i="10"/>
  <c r="AM56" i="10"/>
  <c r="BC56" i="10"/>
  <c r="AM66" i="10"/>
  <c r="BC66" i="10"/>
  <c r="AM165" i="10"/>
  <c r="BB165" i="10" s="1"/>
  <c r="BC165" i="10"/>
  <c r="AM116" i="10"/>
  <c r="BC116" i="10"/>
  <c r="AM128" i="10"/>
  <c r="BB128" i="10" s="1"/>
  <c r="BC128" i="10"/>
  <c r="AM131" i="10"/>
  <c r="BC131" i="10"/>
  <c r="AM85" i="10"/>
  <c r="BB85" i="10" s="1"/>
  <c r="BC85" i="10"/>
  <c r="AM77" i="10"/>
  <c r="BC77" i="10"/>
  <c r="AM162" i="10"/>
  <c r="BB162" i="10" s="1"/>
  <c r="BC162" i="10"/>
  <c r="AM54" i="10"/>
  <c r="BB54" i="10" s="1"/>
  <c r="BC54" i="10"/>
  <c r="AM139" i="10"/>
  <c r="BB139" i="10" s="1"/>
  <c r="BC139" i="10"/>
  <c r="AM59" i="10"/>
  <c r="BB59" i="10" s="1"/>
  <c r="BC59" i="10"/>
  <c r="AM71" i="10"/>
  <c r="BB71" i="10" s="1"/>
  <c r="BC71" i="10"/>
  <c r="AM84" i="10"/>
  <c r="BB84" i="10" s="1"/>
  <c r="BC84" i="10"/>
  <c r="AM159" i="10"/>
  <c r="BC159" i="10"/>
  <c r="AM73" i="10"/>
  <c r="BC73" i="10"/>
  <c r="AM114" i="10"/>
  <c r="BB114" i="10" s="1"/>
  <c r="BC114" i="10"/>
  <c r="AM109" i="10"/>
  <c r="BC109" i="10"/>
  <c r="AM8" i="10"/>
  <c r="BB8" i="10" s="1"/>
  <c r="BC8" i="10"/>
  <c r="AM117" i="10"/>
  <c r="BB117" i="10" s="1"/>
  <c r="BC117" i="10"/>
  <c r="AM174" i="10"/>
  <c r="BC174" i="10"/>
  <c r="AM157" i="10"/>
  <c r="BB157" i="10" s="1"/>
  <c r="BC157" i="10"/>
  <c r="AM115" i="10"/>
  <c r="BC115" i="10"/>
  <c r="AM96" i="10"/>
  <c r="BC96" i="10"/>
  <c r="AM129" i="10"/>
  <c r="BB129" i="10" s="1"/>
  <c r="BC129" i="10"/>
  <c r="AM42" i="10"/>
  <c r="BC42" i="10"/>
  <c r="AM166" i="10"/>
  <c r="BC166" i="10"/>
  <c r="AM134" i="10"/>
  <c r="BB134" i="10" s="1"/>
  <c r="BC134" i="10"/>
  <c r="AM87" i="10"/>
  <c r="BC87" i="10"/>
  <c r="AM144" i="10"/>
  <c r="BC144" i="10"/>
  <c r="AM12" i="10"/>
  <c r="BC12" i="10"/>
  <c r="AM168" i="10"/>
  <c r="BB168" i="10" s="1"/>
  <c r="BC168" i="10"/>
  <c r="AM90" i="10"/>
  <c r="BC90" i="10"/>
  <c r="AM112" i="10"/>
  <c r="BC112" i="10"/>
  <c r="AM108" i="10"/>
  <c r="BC108" i="10"/>
  <c r="AM118" i="10"/>
  <c r="BB118" i="10" s="1"/>
  <c r="BC118" i="10"/>
  <c r="AM64" i="10"/>
  <c r="BB64" i="10" s="1"/>
  <c r="BC64" i="10"/>
  <c r="AM107" i="10"/>
  <c r="BC107" i="10"/>
  <c r="AM130" i="10"/>
  <c r="BB130" i="10" s="1"/>
  <c r="BC130" i="10"/>
  <c r="AM26" i="10"/>
  <c r="BB26" i="10" s="1"/>
  <c r="BC26" i="10"/>
  <c r="AM124" i="10"/>
  <c r="BC124" i="10"/>
  <c r="AM106" i="10"/>
  <c r="BC106" i="10"/>
  <c r="AM19" i="10"/>
  <c r="BC19" i="10"/>
  <c r="AM34" i="10"/>
  <c r="BC34" i="10"/>
  <c r="AM138" i="10"/>
  <c r="BC138" i="10"/>
  <c r="AM104" i="10"/>
  <c r="BB104" i="10" s="1"/>
  <c r="BC104" i="10"/>
  <c r="AM75" i="10"/>
  <c r="BC75" i="10"/>
  <c r="AM55" i="10"/>
  <c r="BB55" i="10" s="1"/>
  <c r="BC55" i="10"/>
  <c r="AM156" i="10"/>
  <c r="BB156" i="10" s="1"/>
  <c r="BC156" i="10"/>
  <c r="AM148" i="10"/>
  <c r="BC148" i="10"/>
  <c r="AM32" i="10"/>
  <c r="BB32" i="10" s="1"/>
  <c r="BC32" i="10"/>
  <c r="AM150" i="10"/>
  <c r="BB150" i="10" s="1"/>
  <c r="BC150" i="10"/>
  <c r="AM36" i="10"/>
  <c r="BC36" i="10"/>
  <c r="AM101" i="10"/>
  <c r="BB101" i="10" s="1"/>
  <c r="BC101" i="10"/>
  <c r="AM140" i="10"/>
  <c r="BB140" i="10" s="1"/>
  <c r="BC140" i="10"/>
  <c r="AM169" i="10"/>
  <c r="BB169" i="10" s="1"/>
  <c r="BC169" i="10"/>
  <c r="AM171" i="10"/>
  <c r="BB171" i="10" s="1"/>
  <c r="BC171" i="10"/>
  <c r="AM113" i="10"/>
  <c r="BB113" i="10" s="1"/>
  <c r="BC113" i="10"/>
  <c r="AM167" i="10"/>
  <c r="BB167" i="10" s="1"/>
  <c r="BC167" i="10"/>
  <c r="AM160" i="10"/>
  <c r="BC160" i="10"/>
  <c r="AM132" i="10"/>
  <c r="BB132" i="10" s="1"/>
  <c r="BC132" i="10"/>
  <c r="AM146" i="10"/>
  <c r="BB146" i="10" s="1"/>
  <c r="BC146" i="10"/>
  <c r="AM76" i="10"/>
  <c r="BB76" i="10" s="1"/>
  <c r="BC76" i="10"/>
  <c r="AM82" i="10"/>
  <c r="BB82" i="10" s="1"/>
  <c r="BC82" i="10"/>
  <c r="AM127" i="10"/>
  <c r="BC127" i="10"/>
  <c r="AM151" i="10"/>
  <c r="BB151" i="10" s="1"/>
  <c r="BC151" i="10"/>
  <c r="AM43" i="10"/>
  <c r="BB43" i="10" s="1"/>
  <c r="BC43" i="10"/>
  <c r="AM119" i="10"/>
  <c r="BB119" i="10" s="1"/>
  <c r="BC119" i="10"/>
  <c r="AM31" i="10"/>
  <c r="BB31" i="10" s="1"/>
  <c r="BC31" i="10"/>
  <c r="AM136" i="10"/>
  <c r="BC136" i="10"/>
  <c r="AM176" i="10"/>
  <c r="BC176" i="10"/>
  <c r="AM28" i="10"/>
  <c r="BC28" i="10"/>
  <c r="AM80" i="10"/>
  <c r="BC80" i="10"/>
  <c r="AM53" i="10"/>
  <c r="BB53" i="10" s="1"/>
  <c r="BC53" i="10"/>
  <c r="AM24" i="10"/>
  <c r="BB24" i="10" s="1"/>
  <c r="BC24" i="10"/>
  <c r="AM69" i="10"/>
  <c r="BB69" i="10" s="1"/>
  <c r="BC69" i="10"/>
  <c r="AM173" i="10"/>
  <c r="BC173" i="10"/>
  <c r="BH72" i="10"/>
  <c r="AM70" i="10"/>
  <c r="BB70" i="10" s="1"/>
  <c r="BC70" i="10"/>
  <c r="AM86" i="10"/>
  <c r="BB86" i="10" s="1"/>
  <c r="BC86" i="10"/>
  <c r="BH41" i="10"/>
  <c r="AM47" i="10"/>
  <c r="BB47" i="10" s="1"/>
  <c r="BC47" i="10"/>
  <c r="AM29" i="10"/>
  <c r="BC29" i="10"/>
  <c r="AM135" i="10"/>
  <c r="BB135" i="10" s="1"/>
  <c r="BC135" i="10"/>
  <c r="AM125" i="10"/>
  <c r="BB125" i="10" s="1"/>
  <c r="BC125" i="10"/>
  <c r="AM79" i="10"/>
  <c r="BB79" i="10" s="1"/>
  <c r="BC79" i="10"/>
  <c r="AM149" i="10"/>
  <c r="BB149" i="10" s="1"/>
  <c r="BC149" i="10"/>
  <c r="AM172" i="10"/>
  <c r="BB172" i="10" s="1"/>
  <c r="BC172" i="10"/>
  <c r="BH121" i="10"/>
  <c r="BH98" i="10"/>
  <c r="BH100" i="10"/>
  <c r="AM37" i="10"/>
  <c r="BC37" i="10"/>
  <c r="AM93" i="10"/>
  <c r="BB93" i="10" s="1"/>
  <c r="BC93" i="10"/>
  <c r="AM102" i="10"/>
  <c r="BB102" i="10" s="1"/>
  <c r="BC102" i="10"/>
  <c r="AM97" i="10"/>
  <c r="BB97" i="10" s="1"/>
  <c r="BC97" i="10"/>
  <c r="AM145" i="10"/>
  <c r="BB145" i="10" s="1"/>
  <c r="BC145" i="10"/>
  <c r="AM65" i="10"/>
  <c r="BC65" i="10"/>
  <c r="AM7" i="10"/>
  <c r="BC7" i="10"/>
  <c r="AM10" i="10"/>
  <c r="BB10" i="10" s="1"/>
  <c r="BC10" i="10"/>
  <c r="AM48" i="10"/>
  <c r="BB48" i="10" s="1"/>
  <c r="BC48" i="10"/>
  <c r="AM95" i="10"/>
  <c r="BC95" i="10"/>
  <c r="AM22" i="10"/>
  <c r="BC22" i="10"/>
  <c r="AM20" i="10"/>
  <c r="BB20" i="10" s="1"/>
  <c r="BC20" i="10"/>
  <c r="AM63" i="10"/>
  <c r="BC63" i="10"/>
  <c r="AM23" i="10"/>
  <c r="BC23" i="10"/>
  <c r="AM81" i="10"/>
  <c r="BC81" i="10"/>
  <c r="AM60" i="10"/>
  <c r="BC60" i="10"/>
  <c r="AM33" i="10"/>
  <c r="BC33" i="10"/>
  <c r="AM147" i="10"/>
  <c r="BC147" i="10"/>
  <c r="AM92" i="10"/>
  <c r="BC92" i="10"/>
  <c r="AM13" i="10"/>
  <c r="BC13" i="10"/>
  <c r="AM18" i="10"/>
  <c r="BC18" i="10"/>
  <c r="AM17" i="10"/>
  <c r="BC17" i="10"/>
  <c r="AM39" i="10"/>
  <c r="BB39" i="10" s="1"/>
  <c r="BC39" i="10"/>
  <c r="AM11" i="10"/>
  <c r="BC11" i="10"/>
  <c r="AM164" i="10"/>
  <c r="BB164" i="10" s="1"/>
  <c r="BC164" i="10"/>
  <c r="AM61" i="10"/>
  <c r="BC61" i="10"/>
  <c r="AM45" i="10"/>
  <c r="BB45" i="10" s="1"/>
  <c r="BC45" i="10"/>
  <c r="AM91" i="10"/>
  <c r="BB91" i="10" s="1"/>
  <c r="BC91" i="10"/>
  <c r="AM21" i="10"/>
  <c r="BC21" i="10"/>
  <c r="AM52" i="10"/>
  <c r="BB52" i="10" s="1"/>
  <c r="BC52" i="10"/>
  <c r="AM58" i="10"/>
  <c r="BC58" i="10"/>
  <c r="AM141" i="10"/>
  <c r="BB141" i="10" s="1"/>
  <c r="BC141" i="10"/>
  <c r="BH143" i="10"/>
  <c r="AM51" i="10"/>
  <c r="BC51" i="10"/>
  <c r="BH25" i="10"/>
  <c r="AM35" i="10"/>
  <c r="BC35" i="10"/>
  <c r="AM49" i="10"/>
  <c r="BC49" i="10"/>
  <c r="AM133" i="10"/>
  <c r="BC133" i="10"/>
  <c r="AM40" i="10"/>
  <c r="BB40" i="10" s="1"/>
  <c r="BC40" i="10"/>
  <c r="AM154" i="10"/>
  <c r="BC154" i="10"/>
  <c r="BH9" i="10"/>
  <c r="S9" i="10" s="1"/>
  <c r="BB6" i="10"/>
  <c r="BB15" i="10"/>
  <c r="BB5" i="10"/>
  <c r="BP180" i="10" l="1"/>
  <c r="AV180" i="10"/>
  <c r="AW180" i="10"/>
  <c r="AT180" i="10"/>
  <c r="AU180" i="10"/>
  <c r="J179" i="10"/>
  <c r="H179" i="10" s="1"/>
  <c r="BM180" i="10"/>
  <c r="BL180" i="10"/>
  <c r="BH5" i="10"/>
  <c r="S5" i="10" s="1"/>
  <c r="BH15" i="10"/>
  <c r="S15" i="10" s="1"/>
  <c r="BH6" i="10"/>
  <c r="S6" i="10" s="1"/>
  <c r="BH38" i="10"/>
  <c r="S152" i="10"/>
  <c r="S153" i="10"/>
  <c r="S105" i="10"/>
  <c r="S111" i="10"/>
  <c r="S158" i="10"/>
  <c r="S14" i="10"/>
  <c r="S25" i="10"/>
  <c r="S100" i="10"/>
  <c r="S30" i="10"/>
  <c r="S98" i="10"/>
  <c r="S16" i="10"/>
  <c r="S121" i="10"/>
  <c r="S41" i="10"/>
  <c r="S62" i="10"/>
  <c r="S137" i="10"/>
  <c r="S72" i="10"/>
  <c r="S143" i="10"/>
  <c r="S57" i="10"/>
  <c r="S142" i="10"/>
  <c r="BG180" i="10"/>
  <c r="AR181" i="10"/>
  <c r="AX181" i="10"/>
  <c r="BH151" i="10"/>
  <c r="BH31" i="10"/>
  <c r="BH117" i="10"/>
  <c r="BH139" i="10"/>
  <c r="BH155" i="10"/>
  <c r="BH52" i="10"/>
  <c r="BH135" i="10"/>
  <c r="BH53" i="10"/>
  <c r="BH129" i="10"/>
  <c r="BH165" i="10"/>
  <c r="AQ179" i="10"/>
  <c r="AP179" i="10" s="1"/>
  <c r="AO179" i="10" s="1"/>
  <c r="AN179" i="10" s="1"/>
  <c r="AP178" i="10"/>
  <c r="BH97" i="10"/>
  <c r="BH145" i="10"/>
  <c r="BH130" i="10"/>
  <c r="BH118" i="10"/>
  <c r="BD177" i="10"/>
  <c r="AN177" i="10"/>
  <c r="BH70" i="10"/>
  <c r="BH26" i="10"/>
  <c r="BH64" i="10"/>
  <c r="D182" i="10"/>
  <c r="I181" i="10"/>
  <c r="BO181" i="10"/>
  <c r="BH149" i="10"/>
  <c r="BH132" i="10"/>
  <c r="BH168" i="10"/>
  <c r="BH128" i="10"/>
  <c r="BH114" i="10"/>
  <c r="BH8" i="10"/>
  <c r="BH39" i="10"/>
  <c r="BH79" i="10"/>
  <c r="BH146" i="10"/>
  <c r="BH101" i="10"/>
  <c r="BH123" i="10"/>
  <c r="BB127" i="10"/>
  <c r="BB51" i="10"/>
  <c r="BB92" i="10"/>
  <c r="BB33" i="10"/>
  <c r="BB133" i="10"/>
  <c r="BB35" i="10"/>
  <c r="BH141" i="10"/>
  <c r="BB58" i="10"/>
  <c r="BH164" i="10"/>
  <c r="BH10" i="10"/>
  <c r="BH102" i="10"/>
  <c r="BH172" i="10"/>
  <c r="BH86" i="10"/>
  <c r="BB80" i="10"/>
  <c r="BB136" i="10"/>
  <c r="BH43" i="10"/>
  <c r="BH76" i="10"/>
  <c r="BH167" i="10"/>
  <c r="BH140" i="10"/>
  <c r="BH150" i="10"/>
  <c r="BH55" i="10"/>
  <c r="BH104" i="10"/>
  <c r="BB90" i="10"/>
  <c r="BH134" i="10"/>
  <c r="BB42" i="10"/>
  <c r="BH162" i="10"/>
  <c r="BB163" i="10"/>
  <c r="BB21" i="10"/>
  <c r="BB11" i="10"/>
  <c r="BB147" i="10"/>
  <c r="BB60" i="10"/>
  <c r="BB95" i="10"/>
  <c r="BB148" i="10"/>
  <c r="BB34" i="10"/>
  <c r="BB106" i="10"/>
  <c r="BB96" i="10"/>
  <c r="BH84" i="10"/>
  <c r="BH85" i="10"/>
  <c r="BB116" i="10"/>
  <c r="BH40" i="10"/>
  <c r="BB49" i="10"/>
  <c r="BB7" i="10"/>
  <c r="BB28" i="10"/>
  <c r="BB19" i="10"/>
  <c r="BB166" i="10"/>
  <c r="BB73" i="10"/>
  <c r="BB56" i="10"/>
  <c r="BB50" i="10"/>
  <c r="BB44" i="10"/>
  <c r="BB154" i="10"/>
  <c r="BH91" i="10"/>
  <c r="BH45" i="10"/>
  <c r="BB81" i="10"/>
  <c r="BB23" i="10"/>
  <c r="BH20" i="10"/>
  <c r="BH93" i="10"/>
  <c r="BB29" i="10"/>
  <c r="BB173" i="10"/>
  <c r="BH24" i="10"/>
  <c r="BH156" i="10"/>
  <c r="BB124" i="10"/>
  <c r="BB107" i="10"/>
  <c r="BB144" i="10"/>
  <c r="BB109" i="10"/>
  <c r="BH59" i="10"/>
  <c r="BB17" i="10"/>
  <c r="BB65" i="10"/>
  <c r="BB37" i="10"/>
  <c r="BB176" i="10"/>
  <c r="BH171" i="10"/>
  <c r="BB36" i="10"/>
  <c r="BH32" i="10"/>
  <c r="BB75" i="10"/>
  <c r="BB138" i="10"/>
  <c r="BB108" i="10"/>
  <c r="BH157" i="10"/>
  <c r="BB159" i="10"/>
  <c r="BH71" i="10"/>
  <c r="BH54" i="10"/>
  <c r="BB74" i="10"/>
  <c r="BH103" i="10"/>
  <c r="BB61" i="10"/>
  <c r="BB13" i="10"/>
  <c r="BB63" i="10"/>
  <c r="BB22" i="10"/>
  <c r="BH48" i="10"/>
  <c r="BH47" i="10"/>
  <c r="BB87" i="10"/>
  <c r="BB115" i="10"/>
  <c r="BB131" i="10"/>
  <c r="BB18" i="10"/>
  <c r="BH125" i="10"/>
  <c r="BH69" i="10"/>
  <c r="BH119" i="10"/>
  <c r="BH82" i="10"/>
  <c r="BB160" i="10"/>
  <c r="BH113" i="10"/>
  <c r="BH169" i="10"/>
  <c r="BB112" i="10"/>
  <c r="BB12" i="10"/>
  <c r="BB174" i="10"/>
  <c r="BB77" i="10"/>
  <c r="BB66" i="10"/>
  <c r="BB161" i="10"/>
  <c r="BP181" i="10" l="1"/>
  <c r="AV181" i="10"/>
  <c r="AT181" i="10"/>
  <c r="AU181" i="10"/>
  <c r="AW181" i="10"/>
  <c r="J180" i="10"/>
  <c r="H180" i="10" s="1"/>
  <c r="BM181" i="10"/>
  <c r="BL181" i="10"/>
  <c r="S38" i="10"/>
  <c r="AA5" i="10"/>
  <c r="AB5" i="10" s="1"/>
  <c r="AD5" i="10" s="1"/>
  <c r="AE5" i="10" s="1"/>
  <c r="BH13" i="10"/>
  <c r="BH77" i="10"/>
  <c r="BH107" i="10"/>
  <c r="BH23" i="10"/>
  <c r="S23" i="10" s="1"/>
  <c r="BH73" i="10"/>
  <c r="S73" i="10" s="1"/>
  <c r="BH147" i="10"/>
  <c r="BH80" i="10"/>
  <c r="BH35" i="10"/>
  <c r="S35" i="10" s="1"/>
  <c r="BH37" i="10"/>
  <c r="S37" i="10" s="1"/>
  <c r="BH174" i="10"/>
  <c r="BH22" i="10"/>
  <c r="S22" i="10" s="1"/>
  <c r="BH159" i="10"/>
  <c r="S159" i="10" s="1"/>
  <c r="BH176" i="10"/>
  <c r="S176" i="10" s="1"/>
  <c r="BH124" i="10"/>
  <c r="BH81" i="10"/>
  <c r="BH166" i="10"/>
  <c r="S166" i="10" s="1"/>
  <c r="BH133" i="10"/>
  <c r="BH21" i="10"/>
  <c r="BH96" i="10"/>
  <c r="S96" i="10" s="1"/>
  <c r="BH108" i="10"/>
  <c r="BH28" i="10"/>
  <c r="S28" i="10" s="1"/>
  <c r="BH92" i="10"/>
  <c r="S92" i="10" s="1"/>
  <c r="BH61" i="10"/>
  <c r="BH17" i="10"/>
  <c r="S17" i="10" s="1"/>
  <c r="BH173" i="10"/>
  <c r="BH154" i="10"/>
  <c r="BH7" i="10"/>
  <c r="S7" i="10" s="1"/>
  <c r="BH34" i="10"/>
  <c r="S34" i="10" s="1"/>
  <c r="BH51" i="10"/>
  <c r="BH112" i="10"/>
  <c r="S112" i="10" s="1"/>
  <c r="BH65" i="10"/>
  <c r="S65" i="10" s="1"/>
  <c r="BH163" i="10"/>
  <c r="BH131" i="10"/>
  <c r="BH75" i="10"/>
  <c r="BH29" i="10"/>
  <c r="S29" i="10" s="1"/>
  <c r="BH44" i="10"/>
  <c r="S44" i="10" s="1"/>
  <c r="BH49" i="10"/>
  <c r="BH148" i="10"/>
  <c r="S148" i="10" s="1"/>
  <c r="BH42" i="10"/>
  <c r="S42" i="10" s="1"/>
  <c r="BH127" i="10"/>
  <c r="S127" i="10" s="1"/>
  <c r="BH63" i="10"/>
  <c r="BH115" i="10"/>
  <c r="BH161" i="10"/>
  <c r="BH160" i="10"/>
  <c r="S160" i="10" s="1"/>
  <c r="BH87" i="10"/>
  <c r="BH74" i="10"/>
  <c r="BH109" i="10"/>
  <c r="S109" i="10" s="1"/>
  <c r="BH50" i="10"/>
  <c r="BH95" i="10"/>
  <c r="BH58" i="10"/>
  <c r="BH19" i="10"/>
  <c r="BH33" i="10"/>
  <c r="S33" i="10" s="1"/>
  <c r="BH18" i="10"/>
  <c r="BH106" i="10"/>
  <c r="BH138" i="10"/>
  <c r="S138" i="10" s="1"/>
  <c r="BH66" i="10"/>
  <c r="S66" i="10" s="1"/>
  <c r="BH36" i="10"/>
  <c r="BH144" i="10"/>
  <c r="BH56" i="10"/>
  <c r="BH116" i="10"/>
  <c r="S116" i="10" s="1"/>
  <c r="BH60" i="10"/>
  <c r="BH90" i="10"/>
  <c r="S90" i="10" s="1"/>
  <c r="BH136" i="10"/>
  <c r="BH12" i="10"/>
  <c r="BH11" i="10"/>
  <c r="S91" i="10"/>
  <c r="S130" i="10"/>
  <c r="S69" i="10"/>
  <c r="S59" i="10"/>
  <c r="S20" i="10"/>
  <c r="S104" i="10"/>
  <c r="S101" i="10"/>
  <c r="S114" i="10"/>
  <c r="S165" i="10"/>
  <c r="S54" i="10"/>
  <c r="S102" i="10"/>
  <c r="S149" i="10"/>
  <c r="S156" i="10"/>
  <c r="S162" i="10"/>
  <c r="S55" i="10"/>
  <c r="S164" i="10"/>
  <c r="S146" i="10"/>
  <c r="S125" i="10"/>
  <c r="S157" i="10"/>
  <c r="S32" i="10"/>
  <c r="S24" i="10"/>
  <c r="S128" i="10"/>
  <c r="S97" i="10"/>
  <c r="S31" i="10"/>
  <c r="S76" i="10"/>
  <c r="S123" i="10"/>
  <c r="S113" i="10"/>
  <c r="S103" i="10"/>
  <c r="S150" i="10"/>
  <c r="S79" i="10"/>
  <c r="S168" i="10"/>
  <c r="S64" i="10"/>
  <c r="S129" i="10"/>
  <c r="S52" i="10"/>
  <c r="S82" i="10"/>
  <c r="S169" i="10"/>
  <c r="S85" i="10"/>
  <c r="S140" i="10"/>
  <c r="S86" i="10"/>
  <c r="S141" i="10"/>
  <c r="S39" i="10"/>
  <c r="S132" i="10"/>
  <c r="S26" i="10"/>
  <c r="S53" i="10"/>
  <c r="S155" i="10"/>
  <c r="S171" i="10"/>
  <c r="S45" i="10"/>
  <c r="S40" i="10"/>
  <c r="S84" i="10"/>
  <c r="S134" i="10"/>
  <c r="S167" i="10"/>
  <c r="S172" i="10"/>
  <c r="S70" i="10"/>
  <c r="S118" i="10"/>
  <c r="S135" i="10"/>
  <c r="S139" i="10"/>
  <c r="S117" i="10"/>
  <c r="S47" i="10"/>
  <c r="S119" i="10"/>
  <c r="S48" i="10"/>
  <c r="S71" i="10"/>
  <c r="S93" i="10"/>
  <c r="S43" i="10"/>
  <c r="S10" i="10"/>
  <c r="S145" i="10"/>
  <c r="S151" i="10"/>
  <c r="S8" i="10"/>
  <c r="BE179" i="10"/>
  <c r="BD179" i="10"/>
  <c r="BG181" i="10"/>
  <c r="AR182" i="10"/>
  <c r="AX182" i="10"/>
  <c r="BF179" i="10"/>
  <c r="AM179" i="10"/>
  <c r="BC179" i="10"/>
  <c r="AM177" i="10"/>
  <c r="BC177" i="10"/>
  <c r="AO178" i="10"/>
  <c r="BE178" i="10"/>
  <c r="AQ180" i="10"/>
  <c r="D183" i="10"/>
  <c r="I182" i="10"/>
  <c r="BO182" i="10"/>
  <c r="BP182" i="10" l="1"/>
  <c r="AV182" i="10"/>
  <c r="AW182" i="10"/>
  <c r="AU182" i="10"/>
  <c r="AT182" i="10"/>
  <c r="J181" i="10"/>
  <c r="H181" i="10" s="1"/>
  <c r="BM182" i="10"/>
  <c r="BL182" i="10"/>
  <c r="S50" i="10"/>
  <c r="S12" i="10"/>
  <c r="S13" i="10"/>
  <c r="S133" i="10"/>
  <c r="S61" i="10"/>
  <c r="S19" i="10"/>
  <c r="S108" i="10"/>
  <c r="S161" i="10"/>
  <c r="S163" i="10"/>
  <c r="S87" i="10"/>
  <c r="S49" i="10"/>
  <c r="S18" i="10"/>
  <c r="S124" i="10"/>
  <c r="S147" i="10"/>
  <c r="S173" i="10"/>
  <c r="S36" i="10"/>
  <c r="S11" i="10"/>
  <c r="S77" i="10"/>
  <c r="S60" i="10"/>
  <c r="S63" i="10"/>
  <c r="S95" i="10"/>
  <c r="S131" i="10"/>
  <c r="S174" i="10"/>
  <c r="S21" i="10"/>
  <c r="S51" i="10"/>
  <c r="S144" i="10"/>
  <c r="S74" i="10"/>
  <c r="S75" i="10"/>
  <c r="S106" i="10"/>
  <c r="S107" i="10"/>
  <c r="S58" i="10"/>
  <c r="S115" i="10"/>
  <c r="S81" i="10"/>
  <c r="S80" i="10"/>
  <c r="S154" i="10"/>
  <c r="S136" i="10"/>
  <c r="S56" i="10"/>
  <c r="BG182" i="10"/>
  <c r="AR183" i="10"/>
  <c r="AX183" i="10"/>
  <c r="AP180" i="10"/>
  <c r="BB177" i="10"/>
  <c r="AQ181" i="10"/>
  <c r="BF181" i="10" s="1"/>
  <c r="BB179" i="10"/>
  <c r="AQ182" i="10"/>
  <c r="AN178" i="10"/>
  <c r="BD178" i="10"/>
  <c r="D184" i="10"/>
  <c r="I183" i="10"/>
  <c r="BO183" i="10"/>
  <c r="BF180" i="10"/>
  <c r="BP183" i="10" l="1"/>
  <c r="AV183" i="10"/>
  <c r="AU183" i="10"/>
  <c r="AW183" i="10"/>
  <c r="AQ183" i="10" s="1"/>
  <c r="AT183" i="10"/>
  <c r="BM183" i="10"/>
  <c r="BL183" i="10"/>
  <c r="J182" i="10"/>
  <c r="H182" i="10" s="1"/>
  <c r="BH179" i="10"/>
  <c r="BH177" i="10"/>
  <c r="BG183" i="10"/>
  <c r="AR184" i="10"/>
  <c r="AX184" i="10"/>
  <c r="AP181" i="10"/>
  <c r="D185" i="10"/>
  <c r="I184" i="10"/>
  <c r="BO184" i="10"/>
  <c r="AO180" i="10"/>
  <c r="BE180" i="10"/>
  <c r="AM178" i="10"/>
  <c r="BC178" i="10"/>
  <c r="BF182" i="10"/>
  <c r="AP182" i="10"/>
  <c r="AO182" i="10" s="1"/>
  <c r="AN182" i="10" s="1"/>
  <c r="AM182" i="10" s="1"/>
  <c r="BB182" i="10" s="1"/>
  <c r="BP184" i="10" l="1"/>
  <c r="AV184" i="10"/>
  <c r="AW184" i="10"/>
  <c r="AQ184" i="10" s="1"/>
  <c r="AU184" i="10"/>
  <c r="AT184" i="10"/>
  <c r="J183" i="10"/>
  <c r="H183" i="10" s="1"/>
  <c r="BM184" i="10"/>
  <c r="BL184" i="10"/>
  <c r="S179" i="10"/>
  <c r="S177" i="10"/>
  <c r="BG184" i="10"/>
  <c r="AR185" i="10"/>
  <c r="AX185" i="10"/>
  <c r="BD182" i="10"/>
  <c r="BE182" i="10"/>
  <c r="D186" i="10"/>
  <c r="I185" i="10"/>
  <c r="BO185" i="10"/>
  <c r="BF183" i="10"/>
  <c r="AP183" i="10"/>
  <c r="AO183" i="10" s="1"/>
  <c r="AN183" i="10" s="1"/>
  <c r="AM183" i="10" s="1"/>
  <c r="BB183" i="10" s="1"/>
  <c r="AO181" i="10"/>
  <c r="BE181" i="10"/>
  <c r="BC182" i="10"/>
  <c r="AN180" i="10"/>
  <c r="BD180" i="10"/>
  <c r="BB178" i="10"/>
  <c r="BP185" i="10" l="1"/>
  <c r="AV185" i="10"/>
  <c r="AT185" i="10"/>
  <c r="AW185" i="10"/>
  <c r="AU185" i="10"/>
  <c r="J184" i="10"/>
  <c r="H184" i="10" s="1"/>
  <c r="BM185" i="10"/>
  <c r="BL185" i="10"/>
  <c r="BH178" i="10"/>
  <c r="BG185" i="10"/>
  <c r="AX186" i="10"/>
  <c r="AR186" i="10"/>
  <c r="BH182" i="10"/>
  <c r="BF184" i="10"/>
  <c r="AP184" i="10"/>
  <c r="AO184" i="10" s="1"/>
  <c r="AN184" i="10" s="1"/>
  <c r="AM184" i="10" s="1"/>
  <c r="BB184" i="10" s="1"/>
  <c r="BD183" i="10"/>
  <c r="BC183" i="10"/>
  <c r="D187" i="10"/>
  <c r="I186" i="10"/>
  <c r="BO186" i="10"/>
  <c r="AM180" i="10"/>
  <c r="BB180" i="10" s="1"/>
  <c r="BC180" i="10"/>
  <c r="AN181" i="10"/>
  <c r="BD181" i="10"/>
  <c r="BE183" i="10"/>
  <c r="BP186" i="10" l="1"/>
  <c r="AV186" i="10"/>
  <c r="AU186" i="10"/>
  <c r="AW186" i="10"/>
  <c r="AQ186" i="10" s="1"/>
  <c r="AT186" i="10"/>
  <c r="J185" i="10"/>
  <c r="H185" i="10" s="1"/>
  <c r="BM186" i="10"/>
  <c r="BL186" i="10"/>
  <c r="S178" i="10"/>
  <c r="S182" i="10"/>
  <c r="AR187" i="10"/>
  <c r="AX187" i="10"/>
  <c r="BG186" i="10"/>
  <c r="BE184" i="10"/>
  <c r="BD184" i="10"/>
  <c r="BH183" i="10"/>
  <c r="BC184" i="10"/>
  <c r="BH180" i="10"/>
  <c r="AQ185" i="10"/>
  <c r="BF185" i="10" s="1"/>
  <c r="AM181" i="10"/>
  <c r="BB181" i="10" s="1"/>
  <c r="BC181" i="10"/>
  <c r="D188" i="10"/>
  <c r="I187" i="10"/>
  <c r="BO187" i="10"/>
  <c r="J186" i="10" l="1"/>
  <c r="H186" i="10" s="1"/>
  <c r="BP187" i="10"/>
  <c r="AV187" i="10"/>
  <c r="AU187" i="10"/>
  <c r="AT187" i="10"/>
  <c r="AW187" i="10"/>
  <c r="AQ187" i="10" s="1"/>
  <c r="BM187" i="10"/>
  <c r="BL187" i="10"/>
  <c r="S180" i="10"/>
  <c r="S183" i="10"/>
  <c r="BH184" i="10"/>
  <c r="BG187" i="10"/>
  <c r="AR188" i="10"/>
  <c r="AX188" i="10"/>
  <c r="BF186" i="10"/>
  <c r="AP186" i="10"/>
  <c r="AO186" i="10" s="1"/>
  <c r="AN186" i="10" s="1"/>
  <c r="AM186" i="10" s="1"/>
  <c r="BB186" i="10" s="1"/>
  <c r="BH181" i="10"/>
  <c r="AP185" i="10"/>
  <c r="D189" i="10"/>
  <c r="I188" i="10"/>
  <c r="BO188" i="10"/>
  <c r="BP188" i="10" l="1"/>
  <c r="AU188" i="10"/>
  <c r="AV188" i="10"/>
  <c r="AT188" i="10"/>
  <c r="AW188" i="10"/>
  <c r="J187" i="10"/>
  <c r="H187" i="10" s="1"/>
  <c r="BM188" i="10"/>
  <c r="BL188" i="10"/>
  <c r="S181" i="10"/>
  <c r="S184" i="10"/>
  <c r="BG188" i="10"/>
  <c r="AR189" i="10"/>
  <c r="AX189" i="10"/>
  <c r="BC186" i="10"/>
  <c r="BE186" i="10"/>
  <c r="BD186" i="10"/>
  <c r="D190" i="10"/>
  <c r="I189" i="10"/>
  <c r="BO189" i="10"/>
  <c r="AO185" i="10"/>
  <c r="BE185" i="10"/>
  <c r="BF187" i="10"/>
  <c r="AP187" i="10"/>
  <c r="AO187" i="10" s="1"/>
  <c r="AN187" i="10" s="1"/>
  <c r="AM187" i="10" s="1"/>
  <c r="BB187" i="10" s="1"/>
  <c r="J188" i="10" l="1"/>
  <c r="H188" i="10" s="1"/>
  <c r="BP189" i="10"/>
  <c r="AU189" i="10"/>
  <c r="AV189" i="10"/>
  <c r="AW189" i="10"/>
  <c r="AQ189" i="10" s="1"/>
  <c r="AT189" i="10"/>
  <c r="BM189" i="10"/>
  <c r="BL189" i="10"/>
  <c r="BG189" i="10"/>
  <c r="BH186" i="10"/>
  <c r="AX190" i="10"/>
  <c r="AR190" i="10"/>
  <c r="BC187" i="10"/>
  <c r="BE187" i="10"/>
  <c r="AN185" i="10"/>
  <c r="BD185" i="10"/>
  <c r="BD187" i="10"/>
  <c r="AQ188" i="10"/>
  <c r="BF188" i="10" s="1"/>
  <c r="D191" i="10"/>
  <c r="I190" i="10"/>
  <c r="BO190" i="10"/>
  <c r="BP190" i="10" l="1"/>
  <c r="AU190" i="10"/>
  <c r="AV190" i="10"/>
  <c r="AT190" i="10"/>
  <c r="AW190" i="10"/>
  <c r="J189" i="10"/>
  <c r="H189" i="10" s="1"/>
  <c r="BM190" i="10"/>
  <c r="BL190" i="10"/>
  <c r="S186" i="10"/>
  <c r="AR191" i="10"/>
  <c r="AX191" i="10"/>
  <c r="BG190" i="10"/>
  <c r="BH187" i="10"/>
  <c r="AP188" i="10"/>
  <c r="AQ190" i="10"/>
  <c r="BF189" i="10"/>
  <c r="AP189" i="10"/>
  <c r="AO189" i="10" s="1"/>
  <c r="AN189" i="10" s="1"/>
  <c r="AM189" i="10" s="1"/>
  <c r="BB189" i="10" s="1"/>
  <c r="D192" i="10"/>
  <c r="I191" i="10"/>
  <c r="BO191" i="10"/>
  <c r="AM185" i="10"/>
  <c r="BC185" i="10"/>
  <c r="BP191" i="10" l="1"/>
  <c r="AV191" i="10"/>
  <c r="AU191" i="10"/>
  <c r="AW191" i="10"/>
  <c r="AQ191" i="10" s="1"/>
  <c r="AT191" i="10"/>
  <c r="J190" i="10"/>
  <c r="H190" i="10" s="1"/>
  <c r="BM191" i="10"/>
  <c r="BL191" i="10"/>
  <c r="S187" i="10"/>
  <c r="BG191" i="10"/>
  <c r="AR192" i="10"/>
  <c r="AX192" i="10"/>
  <c r="BC189" i="10"/>
  <c r="BF190" i="10"/>
  <c r="AP190" i="10"/>
  <c r="AO190" i="10" s="1"/>
  <c r="AN190" i="10" s="1"/>
  <c r="AM190" i="10" s="1"/>
  <c r="BB190" i="10" s="1"/>
  <c r="BB185" i="10"/>
  <c r="AO188" i="10"/>
  <c r="BE188" i="10"/>
  <c r="BE189" i="10"/>
  <c r="D193" i="10"/>
  <c r="I192" i="10"/>
  <c r="BO192" i="10"/>
  <c r="BD189" i="10"/>
  <c r="BP192" i="10" l="1"/>
  <c r="AU192" i="10"/>
  <c r="AV192" i="10"/>
  <c r="AW192" i="10"/>
  <c r="AQ192" i="10" s="1"/>
  <c r="AT192" i="10"/>
  <c r="J191" i="10"/>
  <c r="H191" i="10" s="1"/>
  <c r="BM192" i="10"/>
  <c r="BL192" i="10"/>
  <c r="BH185" i="10"/>
  <c r="BG192" i="10"/>
  <c r="AX193" i="10"/>
  <c r="AR193" i="10"/>
  <c r="BE190" i="10"/>
  <c r="BH189" i="10"/>
  <c r="BC190" i="10"/>
  <c r="AN188" i="10"/>
  <c r="BD188" i="10"/>
  <c r="BF191" i="10"/>
  <c r="AP191" i="10"/>
  <c r="AO191" i="10" s="1"/>
  <c r="AN191" i="10" s="1"/>
  <c r="AM191" i="10" s="1"/>
  <c r="BB191" i="10" s="1"/>
  <c r="D194" i="10"/>
  <c r="I193" i="10"/>
  <c r="BO193" i="10"/>
  <c r="BD190" i="10"/>
  <c r="BP193" i="10" l="1"/>
  <c r="AU193" i="10"/>
  <c r="AV193" i="10"/>
  <c r="AT193" i="10"/>
  <c r="AW193" i="10"/>
  <c r="AQ193" i="10" s="1"/>
  <c r="J192" i="10"/>
  <c r="H192" i="10" s="1"/>
  <c r="BM193" i="10"/>
  <c r="BL193" i="10"/>
  <c r="S185" i="10"/>
  <c r="BH190" i="10"/>
  <c r="S190" i="10" s="1"/>
  <c r="S189" i="10"/>
  <c r="AR194" i="10"/>
  <c r="AX194" i="10"/>
  <c r="BG193" i="10"/>
  <c r="BD191" i="10"/>
  <c r="BC191" i="10"/>
  <c r="BE191" i="10"/>
  <c r="D195" i="10"/>
  <c r="I194" i="10"/>
  <c r="BO194" i="10"/>
  <c r="BF192" i="10"/>
  <c r="AP192" i="10"/>
  <c r="AO192" i="10" s="1"/>
  <c r="AN192" i="10" s="1"/>
  <c r="AM192" i="10" s="1"/>
  <c r="BB192" i="10" s="1"/>
  <c r="AM188" i="10"/>
  <c r="BC188" i="10"/>
  <c r="BP194" i="10" l="1"/>
  <c r="AV194" i="10"/>
  <c r="AU194" i="10"/>
  <c r="AW194" i="10"/>
  <c r="AQ194" i="10" s="1"/>
  <c r="AT194" i="10"/>
  <c r="J193" i="10"/>
  <c r="H193" i="10" s="1"/>
  <c r="BM194" i="10"/>
  <c r="BL194" i="10"/>
  <c r="BG194" i="10"/>
  <c r="AR195" i="10"/>
  <c r="AX195" i="10"/>
  <c r="BH191" i="10"/>
  <c r="D196" i="10"/>
  <c r="I195" i="10"/>
  <c r="BO195" i="10"/>
  <c r="BD192" i="10"/>
  <c r="BF193" i="10"/>
  <c r="AP193" i="10"/>
  <c r="AO193" i="10" s="1"/>
  <c r="AN193" i="10" s="1"/>
  <c r="AM193" i="10" s="1"/>
  <c r="BB193" i="10" s="1"/>
  <c r="BC192" i="10"/>
  <c r="BB188" i="10"/>
  <c r="BE192" i="10"/>
  <c r="BP195" i="10" l="1"/>
  <c r="AV195" i="10"/>
  <c r="AU195" i="10"/>
  <c r="AT195" i="10"/>
  <c r="AW195" i="10"/>
  <c r="AQ195" i="10" s="1"/>
  <c r="J194" i="10"/>
  <c r="H194" i="10" s="1"/>
  <c r="BM195" i="10"/>
  <c r="BL195" i="10"/>
  <c r="BH188" i="10"/>
  <c r="S191" i="10"/>
  <c r="BG195" i="10"/>
  <c r="AR196" i="10"/>
  <c r="AX196" i="10"/>
  <c r="BH192" i="10"/>
  <c r="BD193" i="10"/>
  <c r="BF194" i="10"/>
  <c r="AP194" i="10"/>
  <c r="AO194" i="10" s="1"/>
  <c r="AN194" i="10" s="1"/>
  <c r="AM194" i="10" s="1"/>
  <c r="BB194" i="10" s="1"/>
  <c r="BE193" i="10"/>
  <c r="D197" i="10"/>
  <c r="I196" i="10"/>
  <c r="BO196" i="10"/>
  <c r="BC193" i="10"/>
  <c r="BP196" i="10" l="1"/>
  <c r="AU196" i="10"/>
  <c r="AV196" i="10"/>
  <c r="AW196" i="10"/>
  <c r="AQ196" i="10" s="1"/>
  <c r="AT196" i="10"/>
  <c r="J195" i="10"/>
  <c r="H195" i="10" s="1"/>
  <c r="BM196" i="10"/>
  <c r="BL196" i="10"/>
  <c r="S188" i="10"/>
  <c r="S192" i="10"/>
  <c r="BG196" i="10"/>
  <c r="AR197" i="10"/>
  <c r="AX197" i="10"/>
  <c r="BD194" i="10"/>
  <c r="BH193" i="10"/>
  <c r="BE194" i="10"/>
  <c r="D198" i="10"/>
  <c r="I197" i="10"/>
  <c r="BO197" i="10"/>
  <c r="BC194" i="10"/>
  <c r="BF195" i="10"/>
  <c r="AP195" i="10"/>
  <c r="AO195" i="10" s="1"/>
  <c r="AN195" i="10" s="1"/>
  <c r="AM195" i="10" s="1"/>
  <c r="BB195" i="10" s="1"/>
  <c r="BP197" i="10" l="1"/>
  <c r="AU197" i="10"/>
  <c r="AV197" i="10"/>
  <c r="AW197" i="10"/>
  <c r="AT197" i="10"/>
  <c r="J196" i="10"/>
  <c r="H196" i="10" s="1"/>
  <c r="BM197" i="10"/>
  <c r="BL197" i="10"/>
  <c r="S193" i="10"/>
  <c r="BG197" i="10"/>
  <c r="AX198" i="10"/>
  <c r="AR198" i="10"/>
  <c r="BH194" i="10"/>
  <c r="BC195" i="10"/>
  <c r="BD195" i="10"/>
  <c r="D199" i="10"/>
  <c r="I198" i="10"/>
  <c r="BO198" i="10"/>
  <c r="BF196" i="10"/>
  <c r="AP196" i="10"/>
  <c r="AO196" i="10" s="1"/>
  <c r="AN196" i="10" s="1"/>
  <c r="AM196" i="10" s="1"/>
  <c r="BB196" i="10" s="1"/>
  <c r="BE195" i="10"/>
  <c r="BP198" i="10" l="1"/>
  <c r="AU198" i="10"/>
  <c r="AV198" i="10"/>
  <c r="AT198" i="10"/>
  <c r="AW198" i="10"/>
  <c r="J197" i="10"/>
  <c r="H197" i="10" s="1"/>
  <c r="BM198" i="10"/>
  <c r="BL198" i="10"/>
  <c r="S194" i="10"/>
  <c r="AR199" i="10"/>
  <c r="AX199" i="10"/>
  <c r="BG198" i="10"/>
  <c r="BH195" i="10"/>
  <c r="BC196" i="10"/>
  <c r="AQ197" i="10"/>
  <c r="D200" i="10"/>
  <c r="I199" i="10"/>
  <c r="BO199" i="10"/>
  <c r="BD196" i="10"/>
  <c r="BE196" i="10"/>
  <c r="BP199" i="10" l="1"/>
  <c r="AV199" i="10"/>
  <c r="AU199" i="10"/>
  <c r="AW199" i="10"/>
  <c r="AT199" i="10"/>
  <c r="BG199" i="10"/>
  <c r="J198" i="10"/>
  <c r="H198" i="10" s="1"/>
  <c r="BM199" i="10"/>
  <c r="BL199" i="10"/>
  <c r="S195" i="10"/>
  <c r="AR200" i="10"/>
  <c r="AX200" i="10"/>
  <c r="BH196" i="10"/>
  <c r="AP197" i="10"/>
  <c r="AQ198" i="10"/>
  <c r="AQ199" i="10"/>
  <c r="D201" i="10"/>
  <c r="I200" i="10"/>
  <c r="BO200" i="10"/>
  <c r="BF197" i="10"/>
  <c r="BP200" i="10" l="1"/>
  <c r="AU200" i="10"/>
  <c r="AV200" i="10"/>
  <c r="AW200" i="10"/>
  <c r="AT200" i="10"/>
  <c r="J199" i="10"/>
  <c r="H199" i="10" s="1"/>
  <c r="BM200" i="10"/>
  <c r="BL200" i="10"/>
  <c r="S196" i="10"/>
  <c r="BG200" i="10"/>
  <c r="AR201" i="10"/>
  <c r="AX201" i="10"/>
  <c r="BF199" i="10"/>
  <c r="AP199" i="10"/>
  <c r="AO199" i="10" s="1"/>
  <c r="AN199" i="10" s="1"/>
  <c r="AM199" i="10" s="1"/>
  <c r="BB199" i="10" s="1"/>
  <c r="AQ200" i="10"/>
  <c r="D202" i="10"/>
  <c r="I201" i="10"/>
  <c r="BO201" i="10"/>
  <c r="AP198" i="10"/>
  <c r="BF198" i="10"/>
  <c r="AO197" i="10"/>
  <c r="BE197" i="10"/>
  <c r="BP201" i="10" l="1"/>
  <c r="AU201" i="10"/>
  <c r="AV201" i="10"/>
  <c r="AT201" i="10"/>
  <c r="AW201" i="10"/>
  <c r="J200" i="10"/>
  <c r="H200" i="10" s="1"/>
  <c r="BM201" i="10"/>
  <c r="BL201" i="10"/>
  <c r="BG201" i="10"/>
  <c r="AR202" i="10"/>
  <c r="AX202" i="10"/>
  <c r="BE199" i="10"/>
  <c r="BD199" i="10"/>
  <c r="AO198" i="10"/>
  <c r="BE198" i="10"/>
  <c r="AQ201" i="10"/>
  <c r="D203" i="10"/>
  <c r="I202" i="10"/>
  <c r="BO202" i="10"/>
  <c r="BC199" i="10"/>
  <c r="AN197" i="10"/>
  <c r="BD197" i="10"/>
  <c r="BF200" i="10"/>
  <c r="AP200" i="10"/>
  <c r="AO200" i="10" s="1"/>
  <c r="AN200" i="10" s="1"/>
  <c r="AM200" i="10" s="1"/>
  <c r="BB200" i="10" s="1"/>
  <c r="BP202" i="10" l="1"/>
  <c r="AV202" i="10"/>
  <c r="AU202" i="10"/>
  <c r="AW202" i="10"/>
  <c r="AT202" i="10"/>
  <c r="J201" i="10"/>
  <c r="H201" i="10" s="1"/>
  <c r="BM202" i="10"/>
  <c r="BL202" i="10"/>
  <c r="BG202" i="10"/>
  <c r="AX203" i="10"/>
  <c r="AR203" i="10"/>
  <c r="BH199" i="10"/>
  <c r="AM197" i="10"/>
  <c r="BC197" i="10"/>
  <c r="AQ202" i="10"/>
  <c r="BF201" i="10"/>
  <c r="AP201" i="10"/>
  <c r="AO201" i="10" s="1"/>
  <c r="AN201" i="10" s="1"/>
  <c r="AM201" i="10" s="1"/>
  <c r="BB201" i="10" s="1"/>
  <c r="D204" i="10"/>
  <c r="I203" i="10"/>
  <c r="BO203" i="10"/>
  <c r="BD200" i="10"/>
  <c r="AN198" i="10"/>
  <c r="BD198" i="10"/>
  <c r="BE200" i="10"/>
  <c r="BC200" i="10"/>
  <c r="BP203" i="10" l="1"/>
  <c r="AV203" i="10"/>
  <c r="AU203" i="10"/>
  <c r="AT203" i="10"/>
  <c r="AW203" i="10"/>
  <c r="AQ203" i="10" s="1"/>
  <c r="J202" i="10"/>
  <c r="H202" i="10" s="1"/>
  <c r="BM203" i="10"/>
  <c r="BL203" i="10"/>
  <c r="S199" i="10"/>
  <c r="AR204" i="10"/>
  <c r="AX204" i="10"/>
  <c r="BG203" i="10"/>
  <c r="BH200" i="10"/>
  <c r="D205" i="10"/>
  <c r="I204" i="10"/>
  <c r="BO204" i="10"/>
  <c r="BF202" i="10"/>
  <c r="AP202" i="10"/>
  <c r="AO202" i="10" s="1"/>
  <c r="AN202" i="10" s="1"/>
  <c r="AM202" i="10" s="1"/>
  <c r="BB202" i="10" s="1"/>
  <c r="BE201" i="10"/>
  <c r="AM198" i="10"/>
  <c r="BC198" i="10"/>
  <c r="BC201" i="10"/>
  <c r="BD201" i="10"/>
  <c r="BB197" i="10"/>
  <c r="BP204" i="10" l="1"/>
  <c r="AU204" i="10"/>
  <c r="AV204" i="10"/>
  <c r="AT204" i="10"/>
  <c r="AW204" i="10"/>
  <c r="AQ204" i="10" s="1"/>
  <c r="J203" i="10"/>
  <c r="H203" i="10" s="1"/>
  <c r="BM204" i="10"/>
  <c r="BL204" i="10"/>
  <c r="BH197" i="10"/>
  <c r="S197" i="10" s="1"/>
  <c r="S200" i="10"/>
  <c r="BG204" i="10"/>
  <c r="AR205" i="10"/>
  <c r="AX205" i="10"/>
  <c r="BH201" i="10"/>
  <c r="BB198" i="10"/>
  <c r="BF203" i="10"/>
  <c r="AP203" i="10"/>
  <c r="AO203" i="10" s="1"/>
  <c r="AN203" i="10" s="1"/>
  <c r="AM203" i="10" s="1"/>
  <c r="BB203" i="10" s="1"/>
  <c r="BE202" i="10"/>
  <c r="D206" i="10"/>
  <c r="I205" i="10"/>
  <c r="BO205" i="10"/>
  <c r="BC202" i="10"/>
  <c r="BD202" i="10"/>
  <c r="BP205" i="10" l="1"/>
  <c r="AU205" i="10"/>
  <c r="AV205" i="10"/>
  <c r="AW205" i="10"/>
  <c r="AQ205" i="10" s="1"/>
  <c r="AT205" i="10"/>
  <c r="J204" i="10"/>
  <c r="H204" i="10" s="1"/>
  <c r="BM205" i="10"/>
  <c r="BL205" i="10"/>
  <c r="BH198" i="10"/>
  <c r="S201" i="10"/>
  <c r="BG205" i="10"/>
  <c r="BH202" i="10"/>
  <c r="AR206" i="10"/>
  <c r="AX206" i="10"/>
  <c r="BF204" i="10"/>
  <c r="AP204" i="10"/>
  <c r="AO204" i="10" s="1"/>
  <c r="AN204" i="10" s="1"/>
  <c r="AM204" i="10" s="1"/>
  <c r="BB204" i="10" s="1"/>
  <c r="D207" i="10"/>
  <c r="I206" i="10"/>
  <c r="BO206" i="10"/>
  <c r="BD203" i="10"/>
  <c r="BE203" i="10"/>
  <c r="BC203" i="10"/>
  <c r="BP206" i="10" l="1"/>
  <c r="AU206" i="10"/>
  <c r="AV206" i="10"/>
  <c r="AT206" i="10"/>
  <c r="AW206" i="10"/>
  <c r="AQ206" i="10" s="1"/>
  <c r="J205" i="10"/>
  <c r="H205" i="10" s="1"/>
  <c r="BM206" i="10"/>
  <c r="BL206" i="10"/>
  <c r="S198" i="10"/>
  <c r="S202" i="10"/>
  <c r="BG206" i="10"/>
  <c r="AR207" i="10"/>
  <c r="AX207" i="10"/>
  <c r="BH203" i="10"/>
  <c r="BD204" i="10"/>
  <c r="BE204" i="10"/>
  <c r="BF205" i="10"/>
  <c r="AP205" i="10"/>
  <c r="AO205" i="10" s="1"/>
  <c r="AN205" i="10" s="1"/>
  <c r="AM205" i="10" s="1"/>
  <c r="BB205" i="10" s="1"/>
  <c r="D208" i="10"/>
  <c r="I207" i="10"/>
  <c r="BO207" i="10"/>
  <c r="BC204" i="10"/>
  <c r="BP207" i="10" l="1"/>
  <c r="AV207" i="10"/>
  <c r="AU207" i="10"/>
  <c r="AT207" i="10"/>
  <c r="AW207" i="10"/>
  <c r="AQ207" i="10" s="1"/>
  <c r="J206" i="10"/>
  <c r="H206" i="10" s="1"/>
  <c r="BM207" i="10"/>
  <c r="BL207" i="10"/>
  <c r="S203" i="10"/>
  <c r="BG207" i="10"/>
  <c r="AR208" i="10"/>
  <c r="AX208" i="10"/>
  <c r="BH204" i="10"/>
  <c r="BC205" i="10"/>
  <c r="BD205" i="10"/>
  <c r="D209" i="10"/>
  <c r="I208" i="10"/>
  <c r="BO208" i="10"/>
  <c r="BF206" i="10"/>
  <c r="AP206" i="10"/>
  <c r="AO206" i="10" s="1"/>
  <c r="AN206" i="10" s="1"/>
  <c r="AM206" i="10" s="1"/>
  <c r="BB206" i="10" s="1"/>
  <c r="BE205" i="10"/>
  <c r="BP208" i="10" l="1"/>
  <c r="AU208" i="10"/>
  <c r="AV208" i="10"/>
  <c r="AW208" i="10"/>
  <c r="AT208" i="10"/>
  <c r="J207" i="10"/>
  <c r="H207" i="10" s="1"/>
  <c r="BM208" i="10"/>
  <c r="BL208" i="10"/>
  <c r="S204" i="10"/>
  <c r="BG208" i="10"/>
  <c r="AR209" i="10"/>
  <c r="AX209" i="10"/>
  <c r="BH205" i="10"/>
  <c r="BF207" i="10"/>
  <c r="AP207" i="10"/>
  <c r="AO207" i="10" s="1"/>
  <c r="AN207" i="10" s="1"/>
  <c r="AM207" i="10" s="1"/>
  <c r="BB207" i="10" s="1"/>
  <c r="BE206" i="10"/>
  <c r="BC206" i="10"/>
  <c r="BD206" i="10"/>
  <c r="D210" i="10"/>
  <c r="I209" i="10"/>
  <c r="BO209" i="10"/>
  <c r="BP209" i="10" l="1"/>
  <c r="AU209" i="10"/>
  <c r="AV209" i="10"/>
  <c r="AT209" i="10"/>
  <c r="AW209" i="10"/>
  <c r="AQ209" i="10" s="1"/>
  <c r="J208" i="10"/>
  <c r="H208" i="10" s="1"/>
  <c r="BM209" i="10"/>
  <c r="BL209" i="10"/>
  <c r="S205" i="10"/>
  <c r="BG209" i="10"/>
  <c r="AX210" i="10"/>
  <c r="AR210" i="10"/>
  <c r="BH206" i="10"/>
  <c r="BE207" i="10"/>
  <c r="BD207" i="10"/>
  <c r="AQ208" i="10"/>
  <c r="BF208" i="10" s="1"/>
  <c r="BC207" i="10"/>
  <c r="D211" i="10"/>
  <c r="I210" i="10"/>
  <c r="BO210" i="10"/>
  <c r="BP210" i="10" l="1"/>
  <c r="AV210" i="10"/>
  <c r="AU210" i="10"/>
  <c r="AW210" i="10"/>
  <c r="AQ210" i="10" s="1"/>
  <c r="AT210" i="10"/>
  <c r="J209" i="10"/>
  <c r="H209" i="10" s="1"/>
  <c r="BM210" i="10"/>
  <c r="BL210" i="10"/>
  <c r="S206" i="10"/>
  <c r="AX211" i="10"/>
  <c r="AR211" i="10"/>
  <c r="BG210" i="10"/>
  <c r="BH207" i="10"/>
  <c r="BF209" i="10"/>
  <c r="AP209" i="10"/>
  <c r="AO209" i="10" s="1"/>
  <c r="AN209" i="10" s="1"/>
  <c r="AM209" i="10" s="1"/>
  <c r="BB209" i="10" s="1"/>
  <c r="D212" i="10"/>
  <c r="I211" i="10"/>
  <c r="BO211" i="10"/>
  <c r="AP208" i="10"/>
  <c r="BP211" i="10" l="1"/>
  <c r="AV211" i="10"/>
  <c r="AU211" i="10"/>
  <c r="AT211" i="10"/>
  <c r="AW211" i="10"/>
  <c r="J210" i="10"/>
  <c r="H210" i="10" s="1"/>
  <c r="BM211" i="10"/>
  <c r="BL211" i="10"/>
  <c r="S207" i="10"/>
  <c r="AX212" i="10"/>
  <c r="AR212" i="10"/>
  <c r="BG211" i="10"/>
  <c r="BD209" i="10"/>
  <c r="BC209" i="10"/>
  <c r="D213" i="10"/>
  <c r="I212" i="10"/>
  <c r="BO212" i="10"/>
  <c r="BF210" i="10"/>
  <c r="AP210" i="10"/>
  <c r="AO210" i="10" s="1"/>
  <c r="AO208" i="10"/>
  <c r="BE208" i="10"/>
  <c r="BE209" i="10"/>
  <c r="BP212" i="10" l="1"/>
  <c r="AU212" i="10"/>
  <c r="AV212" i="10"/>
  <c r="AT212" i="10"/>
  <c r="AW212" i="10"/>
  <c r="AQ212" i="10" s="1"/>
  <c r="J211" i="10"/>
  <c r="H211" i="10" s="1"/>
  <c r="BM212" i="10"/>
  <c r="BL212" i="10"/>
  <c r="BH209" i="10"/>
  <c r="AR213" i="10"/>
  <c r="AX213" i="10"/>
  <c r="BG212" i="10"/>
  <c r="BE210" i="10"/>
  <c r="AQ211" i="10"/>
  <c r="BF211" i="10" s="1"/>
  <c r="AN208" i="10"/>
  <c r="BD208" i="10"/>
  <c r="D214" i="10"/>
  <c r="I213" i="10"/>
  <c r="BO213" i="10"/>
  <c r="BD210" i="10"/>
  <c r="AN210" i="10"/>
  <c r="BP213" i="10" l="1"/>
  <c r="AU213" i="10"/>
  <c r="AV213" i="10"/>
  <c r="AW213" i="10"/>
  <c r="AT213" i="10"/>
  <c r="J212" i="10"/>
  <c r="H212" i="10" s="1"/>
  <c r="BM213" i="10"/>
  <c r="BL213" i="10"/>
  <c r="S209" i="10"/>
  <c r="BG213" i="10"/>
  <c r="AR214" i="10"/>
  <c r="AX214" i="10"/>
  <c r="D215" i="10"/>
  <c r="I214" i="10"/>
  <c r="BO214" i="10"/>
  <c r="AM210" i="10"/>
  <c r="BB210" i="10" s="1"/>
  <c r="BC210" i="10"/>
  <c r="BF212" i="10"/>
  <c r="AP212" i="10"/>
  <c r="AO212" i="10" s="1"/>
  <c r="AN212" i="10" s="1"/>
  <c r="AM212" i="10" s="1"/>
  <c r="BB212" i="10" s="1"/>
  <c r="AM208" i="10"/>
  <c r="BC208" i="10"/>
  <c r="AP211" i="10"/>
  <c r="BP214" i="10" l="1"/>
  <c r="AU214" i="10"/>
  <c r="AV214" i="10"/>
  <c r="AW214" i="10"/>
  <c r="AQ214" i="10" s="1"/>
  <c r="AT214" i="10"/>
  <c r="J213" i="10"/>
  <c r="H213" i="10" s="1"/>
  <c r="BM214" i="10"/>
  <c r="BL214" i="10"/>
  <c r="BG214" i="10"/>
  <c r="AX215" i="10"/>
  <c r="AR215" i="10"/>
  <c r="BE212" i="10"/>
  <c r="BC212" i="10"/>
  <c r="AQ213" i="10"/>
  <c r="BH210" i="10"/>
  <c r="BD212" i="10"/>
  <c r="AO211" i="10"/>
  <c r="BE211" i="10"/>
  <c r="BB208" i="10"/>
  <c r="D216" i="10"/>
  <c r="I215" i="10"/>
  <c r="BO215" i="10"/>
  <c r="BP215" i="10" l="1"/>
  <c r="AV215" i="10"/>
  <c r="AU215" i="10"/>
  <c r="AW215" i="10"/>
  <c r="AT215" i="10"/>
  <c r="J214" i="10"/>
  <c r="H214" i="10" s="1"/>
  <c r="BM215" i="10"/>
  <c r="BL215" i="10"/>
  <c r="BH208" i="10"/>
  <c r="S210" i="10"/>
  <c r="AR216" i="10"/>
  <c r="AX216" i="10"/>
  <c r="BH212" i="10"/>
  <c r="BG215" i="10"/>
  <c r="AN211" i="10"/>
  <c r="BD211" i="10"/>
  <c r="BF214" i="10"/>
  <c r="AP214" i="10"/>
  <c r="AO214" i="10" s="1"/>
  <c r="AN214" i="10" s="1"/>
  <c r="AM214" i="10" s="1"/>
  <c r="BB214" i="10" s="1"/>
  <c r="D217" i="10"/>
  <c r="I216" i="10"/>
  <c r="BO216" i="10"/>
  <c r="AP213" i="10"/>
  <c r="BF213" i="10"/>
  <c r="BP216" i="10" l="1"/>
  <c r="AU216" i="10"/>
  <c r="AV216" i="10"/>
  <c r="AW216" i="10"/>
  <c r="AT216" i="10"/>
  <c r="J215" i="10"/>
  <c r="H215" i="10" s="1"/>
  <c r="BM216" i="10"/>
  <c r="BL216" i="10"/>
  <c r="S208" i="10"/>
  <c r="BG216" i="10"/>
  <c r="S212" i="10"/>
  <c r="AR217" i="10"/>
  <c r="AX217" i="10"/>
  <c r="BE214" i="10"/>
  <c r="AO213" i="10"/>
  <c r="BE213" i="10"/>
  <c r="D218" i="10"/>
  <c r="I217" i="10"/>
  <c r="BO217" i="10"/>
  <c r="BD214" i="10"/>
  <c r="AQ215" i="10"/>
  <c r="BC214" i="10"/>
  <c r="AM211" i="10"/>
  <c r="BC211" i="10"/>
  <c r="BP217" i="10" l="1"/>
  <c r="AU217" i="10"/>
  <c r="AV217" i="10"/>
  <c r="AT217" i="10"/>
  <c r="AW217" i="10"/>
  <c r="J216" i="10"/>
  <c r="H216" i="10" s="1"/>
  <c r="BM217" i="10"/>
  <c r="BL217" i="10"/>
  <c r="BG217" i="10"/>
  <c r="AR218" i="10"/>
  <c r="AX218" i="10"/>
  <c r="BH214" i="10"/>
  <c r="BD213" i="10"/>
  <c r="AN213" i="10"/>
  <c r="BB211" i="10"/>
  <c r="D219" i="10"/>
  <c r="I218" i="10"/>
  <c r="BO218" i="10"/>
  <c r="AP215" i="10"/>
  <c r="BF215" i="10"/>
  <c r="AQ216" i="10"/>
  <c r="BF216" i="10" s="1"/>
  <c r="BP218" i="10" l="1"/>
  <c r="AV218" i="10"/>
  <c r="AU218" i="10"/>
  <c r="AT218" i="10"/>
  <c r="AW218" i="10"/>
  <c r="AQ218" i="10" s="1"/>
  <c r="J217" i="10"/>
  <c r="H217" i="10" s="1"/>
  <c r="BM218" i="10"/>
  <c r="BL218" i="10"/>
  <c r="J218" i="10" s="1"/>
  <c r="H218" i="10" s="1"/>
  <c r="BH211" i="10"/>
  <c r="S214" i="10"/>
  <c r="BG218" i="10"/>
  <c r="AX219" i="10"/>
  <c r="AR219" i="10"/>
  <c r="AP216" i="10"/>
  <c r="AQ217" i="10"/>
  <c r="BF217" i="10" s="1"/>
  <c r="AM213" i="10"/>
  <c r="BC213" i="10"/>
  <c r="AO215" i="10"/>
  <c r="BE215" i="10"/>
  <c r="D220" i="10"/>
  <c r="I219" i="10"/>
  <c r="BO219" i="10"/>
  <c r="BP219" i="10" l="1"/>
  <c r="AV219" i="10"/>
  <c r="AU219" i="10"/>
  <c r="AT219" i="10"/>
  <c r="AW219" i="10"/>
  <c r="BM219" i="10"/>
  <c r="BL219" i="10"/>
  <c r="S211" i="10"/>
  <c r="AX220" i="10"/>
  <c r="AR220" i="10"/>
  <c r="BG219" i="10"/>
  <c r="AN215" i="10"/>
  <c r="BD215" i="10"/>
  <c r="BF218" i="10"/>
  <c r="AP218" i="10"/>
  <c r="AO218" i="10" s="1"/>
  <c r="AN218" i="10" s="1"/>
  <c r="AM218" i="10" s="1"/>
  <c r="BB218" i="10" s="1"/>
  <c r="BB213" i="10"/>
  <c r="D221" i="10"/>
  <c r="I220" i="10"/>
  <c r="BO220" i="10"/>
  <c r="AP217" i="10"/>
  <c r="AO216" i="10"/>
  <c r="BE216" i="10"/>
  <c r="BP220" i="10" l="1"/>
  <c r="AU220" i="10"/>
  <c r="AV220" i="10"/>
  <c r="AT220" i="10"/>
  <c r="AW220" i="10"/>
  <c r="J219" i="10"/>
  <c r="H219" i="10" s="1"/>
  <c r="BM220" i="10"/>
  <c r="BL220" i="10"/>
  <c r="BH213" i="10"/>
  <c r="AR221" i="10"/>
  <c r="AX221" i="10"/>
  <c r="BG220" i="10"/>
  <c r="BD218" i="10"/>
  <c r="BE218" i="10"/>
  <c r="D222" i="10"/>
  <c r="I221" i="10"/>
  <c r="BO221" i="10"/>
  <c r="AO217" i="10"/>
  <c r="BE217" i="10"/>
  <c r="BC218" i="10"/>
  <c r="AN216" i="10"/>
  <c r="BD216" i="10"/>
  <c r="AQ219" i="10"/>
  <c r="BF219" i="10" s="1"/>
  <c r="AM215" i="10"/>
  <c r="BC215" i="10"/>
  <c r="BP221" i="10" l="1"/>
  <c r="AU221" i="10"/>
  <c r="AV221" i="10"/>
  <c r="AT221" i="10"/>
  <c r="AW221" i="10"/>
  <c r="AQ221" i="10" s="1"/>
  <c r="J220" i="10"/>
  <c r="H220" i="10" s="1"/>
  <c r="BM221" i="10"/>
  <c r="BL221" i="10"/>
  <c r="S213" i="10"/>
  <c r="BG221" i="10"/>
  <c r="AR222" i="10"/>
  <c r="AX222" i="10"/>
  <c r="BH218" i="10"/>
  <c r="AQ220" i="10"/>
  <c r="BF220" i="10" s="1"/>
  <c r="AN217" i="10"/>
  <c r="BD217" i="10"/>
  <c r="BB215" i="10"/>
  <c r="AP219" i="10"/>
  <c r="AM216" i="10"/>
  <c r="BC216" i="10"/>
  <c r="D223" i="10"/>
  <c r="I222" i="10"/>
  <c r="BO222" i="10"/>
  <c r="BP222" i="10" l="1"/>
  <c r="AU222" i="10"/>
  <c r="AV222" i="10"/>
  <c r="AT222" i="10"/>
  <c r="AW222" i="10"/>
  <c r="J221" i="10"/>
  <c r="H221" i="10" s="1"/>
  <c r="BM222" i="10"/>
  <c r="BL222" i="10"/>
  <c r="BH215" i="10"/>
  <c r="S218" i="10"/>
  <c r="BG222" i="10"/>
  <c r="AX223" i="10"/>
  <c r="AR223" i="10"/>
  <c r="AO219" i="10"/>
  <c r="BE219" i="10"/>
  <c r="AM217" i="10"/>
  <c r="BC217" i="10"/>
  <c r="D224" i="10"/>
  <c r="I223" i="10"/>
  <c r="BO223" i="10"/>
  <c r="BB216" i="10"/>
  <c r="BF221" i="10"/>
  <c r="AP221" i="10"/>
  <c r="AO221" i="10" s="1"/>
  <c r="AN221" i="10" s="1"/>
  <c r="AM221" i="10" s="1"/>
  <c r="BB221" i="10" s="1"/>
  <c r="AP220" i="10"/>
  <c r="BP223" i="10" l="1"/>
  <c r="AV223" i="10"/>
  <c r="AU223" i="10"/>
  <c r="AT223" i="10"/>
  <c r="AW223" i="10"/>
  <c r="J222" i="10"/>
  <c r="H222" i="10" s="1"/>
  <c r="BM223" i="10"/>
  <c r="BL223" i="10"/>
  <c r="S215" i="10"/>
  <c r="BH216" i="10"/>
  <c r="AR224" i="10"/>
  <c r="AX224" i="10"/>
  <c r="BG223" i="10"/>
  <c r="AN219" i="10"/>
  <c r="BD219" i="10"/>
  <c r="BD221" i="10"/>
  <c r="AO220" i="10"/>
  <c r="BE220" i="10"/>
  <c r="D225" i="10"/>
  <c r="I224" i="10"/>
  <c r="BO224" i="10"/>
  <c r="BE221" i="10"/>
  <c r="AQ222" i="10"/>
  <c r="BF222" i="10" s="1"/>
  <c r="BB217" i="10"/>
  <c r="BC221" i="10"/>
  <c r="BP224" i="10" l="1"/>
  <c r="AU224" i="10"/>
  <c r="AV224" i="10"/>
  <c r="AT224" i="10"/>
  <c r="AW224" i="10"/>
  <c r="AQ224" i="10" s="1"/>
  <c r="J223" i="10"/>
  <c r="H223" i="10" s="1"/>
  <c r="BM224" i="10"/>
  <c r="BL224" i="10"/>
  <c r="S216" i="10"/>
  <c r="BH217" i="10"/>
  <c r="S217" i="10" s="1"/>
  <c r="BG224" i="10"/>
  <c r="AR225" i="10"/>
  <c r="AX225" i="10"/>
  <c r="BH221" i="10"/>
  <c r="AQ223" i="10"/>
  <c r="BF223" i="10" s="1"/>
  <c r="D226" i="10"/>
  <c r="I225" i="10"/>
  <c r="BO225" i="10"/>
  <c r="AP222" i="10"/>
  <c r="AN220" i="10"/>
  <c r="BD220" i="10"/>
  <c r="AM219" i="10"/>
  <c r="BC219" i="10"/>
  <c r="BP225" i="10" l="1"/>
  <c r="AU225" i="10"/>
  <c r="AV225" i="10"/>
  <c r="AT225" i="10"/>
  <c r="AW225" i="10"/>
  <c r="J224" i="10"/>
  <c r="H224" i="10" s="1"/>
  <c r="BM225" i="10"/>
  <c r="BL225" i="10"/>
  <c r="S221" i="10"/>
  <c r="BG225" i="10"/>
  <c r="AR226" i="10"/>
  <c r="AX226" i="10"/>
  <c r="BB219" i="10"/>
  <c r="BF224" i="10"/>
  <c r="AP224" i="10"/>
  <c r="AO224" i="10" s="1"/>
  <c r="AN224" i="10" s="1"/>
  <c r="AM224" i="10" s="1"/>
  <c r="BB224" i="10" s="1"/>
  <c r="D227" i="10"/>
  <c r="I226" i="10"/>
  <c r="BO226" i="10"/>
  <c r="AM220" i="10"/>
  <c r="BC220" i="10"/>
  <c r="AP223" i="10"/>
  <c r="AO222" i="10"/>
  <c r="BE222" i="10"/>
  <c r="BP226" i="10" l="1"/>
  <c r="AV226" i="10"/>
  <c r="AU226" i="10"/>
  <c r="AT226" i="10"/>
  <c r="AW226" i="10"/>
  <c r="AQ226" i="10" s="1"/>
  <c r="J225" i="10"/>
  <c r="H225" i="10" s="1"/>
  <c r="BM226" i="10"/>
  <c r="BL226" i="10"/>
  <c r="BH219" i="10"/>
  <c r="BG226" i="10"/>
  <c r="AR227" i="10"/>
  <c r="AX227" i="10"/>
  <c r="BB220" i="10"/>
  <c r="BE224" i="10"/>
  <c r="BD224" i="10"/>
  <c r="AQ225" i="10"/>
  <c r="AN222" i="10"/>
  <c r="BD222" i="10"/>
  <c r="D228" i="10"/>
  <c r="I227" i="10"/>
  <c r="BO227" i="10"/>
  <c r="AO223" i="10"/>
  <c r="BE223" i="10"/>
  <c r="BC224" i="10"/>
  <c r="BP227" i="10" l="1"/>
  <c r="AV227" i="10"/>
  <c r="AU227" i="10"/>
  <c r="AT227" i="10"/>
  <c r="AW227" i="10"/>
  <c r="J226" i="10"/>
  <c r="H226" i="10" s="1"/>
  <c r="BM227" i="10"/>
  <c r="BL227" i="10"/>
  <c r="S219" i="10"/>
  <c r="BH220" i="10"/>
  <c r="BG227" i="10"/>
  <c r="BH224" i="10"/>
  <c r="AR228" i="10"/>
  <c r="AX228" i="10"/>
  <c r="AM222" i="10"/>
  <c r="BC222" i="10"/>
  <c r="AN223" i="10"/>
  <c r="BD223" i="10"/>
  <c r="AP225" i="10"/>
  <c r="BF225" i="10"/>
  <c r="D229" i="10"/>
  <c r="I228" i="10"/>
  <c r="BO228" i="10"/>
  <c r="BF226" i="10"/>
  <c r="AP226" i="10"/>
  <c r="AO226" i="10" s="1"/>
  <c r="AN226" i="10" s="1"/>
  <c r="AM226" i="10" s="1"/>
  <c r="BB226" i="10" s="1"/>
  <c r="BP228" i="10" l="1"/>
  <c r="AU228" i="10"/>
  <c r="AV228" i="10"/>
  <c r="AT228" i="10"/>
  <c r="AW228" i="10"/>
  <c r="AQ228" i="10" s="1"/>
  <c r="J227" i="10"/>
  <c r="H227" i="10" s="1"/>
  <c r="BM228" i="10"/>
  <c r="BL228" i="10"/>
  <c r="S220" i="10"/>
  <c r="S224" i="10"/>
  <c r="BG228" i="10"/>
  <c r="AR229" i="10"/>
  <c r="AX229" i="10"/>
  <c r="AQ227" i="10"/>
  <c r="BF227" i="10" s="1"/>
  <c r="AM223" i="10"/>
  <c r="BC223" i="10"/>
  <c r="BB222" i="10"/>
  <c r="BD226" i="10"/>
  <c r="BE226" i="10"/>
  <c r="D230" i="10"/>
  <c r="I229" i="10"/>
  <c r="BO229" i="10"/>
  <c r="AO225" i="10"/>
  <c r="BE225" i="10"/>
  <c r="BC226" i="10"/>
  <c r="BP229" i="10" l="1"/>
  <c r="AU229" i="10"/>
  <c r="AV229" i="10"/>
  <c r="AT229" i="10"/>
  <c r="AW229" i="10"/>
  <c r="J228" i="10"/>
  <c r="H228" i="10" s="1"/>
  <c r="BM229" i="10"/>
  <c r="BL229" i="10"/>
  <c r="BH222" i="10"/>
  <c r="BG229" i="10"/>
  <c r="AR230" i="10"/>
  <c r="AX230" i="10"/>
  <c r="BH226" i="10"/>
  <c r="AN225" i="10"/>
  <c r="BD225" i="10"/>
  <c r="BF228" i="10"/>
  <c r="AP228" i="10"/>
  <c r="AO228" i="10" s="1"/>
  <c r="AN228" i="10" s="1"/>
  <c r="AM228" i="10" s="1"/>
  <c r="BB228" i="10" s="1"/>
  <c r="BB223" i="10"/>
  <c r="D231" i="10"/>
  <c r="I230" i="10"/>
  <c r="BO230" i="10"/>
  <c r="AP227" i="10"/>
  <c r="BP230" i="10" l="1"/>
  <c r="AU230" i="10"/>
  <c r="AV230" i="10"/>
  <c r="AT230" i="10"/>
  <c r="AW230" i="10"/>
  <c r="AQ230" i="10" s="1"/>
  <c r="J229" i="10"/>
  <c r="H229" i="10" s="1"/>
  <c r="BM230" i="10"/>
  <c r="BL230" i="10"/>
  <c r="J230" i="10" s="1"/>
  <c r="H230" i="10" s="1"/>
  <c r="S222" i="10"/>
  <c r="BH223" i="10"/>
  <c r="S223" i="10" s="1"/>
  <c r="S226" i="10"/>
  <c r="BG230" i="10"/>
  <c r="AX231" i="10"/>
  <c r="AR231" i="10"/>
  <c r="BD228" i="10"/>
  <c r="BC228" i="10"/>
  <c r="BE228" i="10"/>
  <c r="AO227" i="10"/>
  <c r="BE227" i="10"/>
  <c r="AM225" i="10"/>
  <c r="BC225" i="10"/>
  <c r="D232" i="10"/>
  <c r="I231" i="10"/>
  <c r="BO231" i="10"/>
  <c r="AQ229" i="10"/>
  <c r="BF229" i="10" s="1"/>
  <c r="BP231" i="10" l="1"/>
  <c r="AV231" i="10"/>
  <c r="AU231" i="10"/>
  <c r="AT231" i="10"/>
  <c r="AW231" i="10"/>
  <c r="AQ231" i="10" s="1"/>
  <c r="BM231" i="10"/>
  <c r="BL231" i="10"/>
  <c r="AR232" i="10"/>
  <c r="AX232" i="10"/>
  <c r="BG231" i="10"/>
  <c r="BH228" i="10"/>
  <c r="D233" i="10"/>
  <c r="I232" i="10"/>
  <c r="BO232" i="10"/>
  <c r="BB225" i="10"/>
  <c r="AN227" i="10"/>
  <c r="BD227" i="10"/>
  <c r="AP229" i="10"/>
  <c r="BF230" i="10"/>
  <c r="AP230" i="10"/>
  <c r="AO230" i="10" s="1"/>
  <c r="AN230" i="10" s="1"/>
  <c r="AM230" i="10" s="1"/>
  <c r="BB230" i="10" s="1"/>
  <c r="BP232" i="10" l="1"/>
  <c r="AU232" i="10"/>
  <c r="AV232" i="10"/>
  <c r="AT232" i="10"/>
  <c r="AW232" i="10"/>
  <c r="J231" i="10"/>
  <c r="H231" i="10" s="1"/>
  <c r="BM232" i="10"/>
  <c r="BL232" i="10"/>
  <c r="BH225" i="10"/>
  <c r="S228" i="10"/>
  <c r="BG232" i="10"/>
  <c r="AR233" i="10"/>
  <c r="AX233" i="10"/>
  <c r="BC230" i="10"/>
  <c r="AO229" i="10"/>
  <c r="BE229" i="10"/>
  <c r="BD230" i="10"/>
  <c r="AM227" i="10"/>
  <c r="BB227" i="10" s="1"/>
  <c r="BC227" i="10"/>
  <c r="D234" i="10"/>
  <c r="I233" i="10"/>
  <c r="BO233" i="10"/>
  <c r="BF231" i="10"/>
  <c r="AP231" i="10"/>
  <c r="AO231" i="10" s="1"/>
  <c r="AN231" i="10" s="1"/>
  <c r="AM231" i="10" s="1"/>
  <c r="BB231" i="10" s="1"/>
  <c r="BE230" i="10"/>
  <c r="BP233" i="10" l="1"/>
  <c r="AU233" i="10"/>
  <c r="AV233" i="10"/>
  <c r="AT233" i="10"/>
  <c r="AW233" i="10"/>
  <c r="AQ233" i="10" s="1"/>
  <c r="J232" i="10"/>
  <c r="H232" i="10" s="1"/>
  <c r="BM233" i="10"/>
  <c r="BL233" i="10"/>
  <c r="S225" i="10"/>
  <c r="BG233" i="10"/>
  <c r="AR234" i="10"/>
  <c r="AX234" i="10"/>
  <c r="BH230" i="10"/>
  <c r="BH227" i="10"/>
  <c r="BC231" i="10"/>
  <c r="AQ232" i="10"/>
  <c r="BF232" i="10" s="1"/>
  <c r="BE231" i="10"/>
  <c r="BD231" i="10"/>
  <c r="D235" i="10"/>
  <c r="I234" i="10"/>
  <c r="BO234" i="10"/>
  <c r="AN229" i="10"/>
  <c r="BD229" i="10"/>
  <c r="BP234" i="10" l="1"/>
  <c r="AV234" i="10"/>
  <c r="AU234" i="10"/>
  <c r="AT234" i="10"/>
  <c r="AW234" i="10"/>
  <c r="AQ234" i="10" s="1"/>
  <c r="J233" i="10"/>
  <c r="H233" i="10" s="1"/>
  <c r="BM234" i="10"/>
  <c r="BL234" i="10"/>
  <c r="S227" i="10"/>
  <c r="S230" i="10"/>
  <c r="BG234" i="10"/>
  <c r="AR235" i="10"/>
  <c r="AX235" i="10"/>
  <c r="BH231" i="10"/>
  <c r="AM229" i="10"/>
  <c r="BC229" i="10"/>
  <c r="BF233" i="10"/>
  <c r="AP233" i="10"/>
  <c r="AO233" i="10" s="1"/>
  <c r="AN233" i="10" s="1"/>
  <c r="AM233" i="10" s="1"/>
  <c r="BB233" i="10" s="1"/>
  <c r="AP232" i="10"/>
  <c r="D236" i="10"/>
  <c r="I235" i="10"/>
  <c r="BO235" i="10"/>
  <c r="BP235" i="10" l="1"/>
  <c r="AV235" i="10"/>
  <c r="AU235" i="10"/>
  <c r="AT235" i="10"/>
  <c r="AW235" i="10"/>
  <c r="AQ235" i="10" s="1"/>
  <c r="J234" i="10"/>
  <c r="H234" i="10" s="1"/>
  <c r="BG235" i="10"/>
  <c r="BM235" i="10"/>
  <c r="BL235" i="10"/>
  <c r="S231" i="10"/>
  <c r="AX236" i="10"/>
  <c r="AR236" i="10"/>
  <c r="BD233" i="10"/>
  <c r="BC233" i="10"/>
  <c r="BE233" i="10"/>
  <c r="AO232" i="10"/>
  <c r="BE232" i="10"/>
  <c r="BF234" i="10"/>
  <c r="AP234" i="10"/>
  <c r="AO234" i="10" s="1"/>
  <c r="AN234" i="10" s="1"/>
  <c r="AM234" i="10" s="1"/>
  <c r="BB234" i="10" s="1"/>
  <c r="D237" i="10"/>
  <c r="I236" i="10"/>
  <c r="BO236" i="10"/>
  <c r="BB229" i="10"/>
  <c r="BP236" i="10" l="1"/>
  <c r="AU236" i="10"/>
  <c r="AV236" i="10"/>
  <c r="AT236" i="10"/>
  <c r="AW236" i="10"/>
  <c r="J235" i="10"/>
  <c r="H235" i="10" s="1"/>
  <c r="BM236" i="10"/>
  <c r="BL236" i="10"/>
  <c r="BH229" i="10"/>
  <c r="S229" i="10" s="1"/>
  <c r="AR237" i="10"/>
  <c r="AX237" i="10"/>
  <c r="BG236" i="10"/>
  <c r="BH233" i="10"/>
  <c r="BD234" i="10"/>
  <c r="BE234" i="10"/>
  <c r="AQ236" i="10"/>
  <c r="D238" i="10"/>
  <c r="I237" i="10"/>
  <c r="BO237" i="10"/>
  <c r="BF235" i="10"/>
  <c r="AP235" i="10"/>
  <c r="AO235" i="10" s="1"/>
  <c r="AN235" i="10" s="1"/>
  <c r="AM235" i="10" s="1"/>
  <c r="BB235" i="10" s="1"/>
  <c r="BC234" i="10"/>
  <c r="AN232" i="10"/>
  <c r="BD232" i="10"/>
  <c r="BP237" i="10" l="1"/>
  <c r="AU237" i="10"/>
  <c r="AV237" i="10"/>
  <c r="AT237" i="10"/>
  <c r="AW237" i="10"/>
  <c r="J236" i="10"/>
  <c r="H236" i="10" s="1"/>
  <c r="BM237" i="10"/>
  <c r="BL237" i="10"/>
  <c r="S233" i="10"/>
  <c r="BG237" i="10"/>
  <c r="AR238" i="10"/>
  <c r="AX238" i="10"/>
  <c r="BH234" i="10"/>
  <c r="BD235" i="10"/>
  <c r="D239" i="10"/>
  <c r="I238" i="10"/>
  <c r="BO238" i="10"/>
  <c r="BC235" i="10"/>
  <c r="BE235" i="10"/>
  <c r="BF236" i="10"/>
  <c r="AP236" i="10"/>
  <c r="AO236" i="10" s="1"/>
  <c r="AN236" i="10" s="1"/>
  <c r="AM236" i="10" s="1"/>
  <c r="BB236" i="10" s="1"/>
  <c r="AM232" i="10"/>
  <c r="BC232" i="10"/>
  <c r="BP238" i="10" l="1"/>
  <c r="AU238" i="10"/>
  <c r="AV238" i="10"/>
  <c r="AT238" i="10"/>
  <c r="AW238" i="10"/>
  <c r="J237" i="10"/>
  <c r="H237" i="10" s="1"/>
  <c r="BM238" i="10"/>
  <c r="BL238" i="10"/>
  <c r="S234" i="10"/>
  <c r="BG238" i="10"/>
  <c r="AR239" i="10"/>
  <c r="AX239" i="10"/>
  <c r="BD236" i="10"/>
  <c r="BH235" i="10"/>
  <c r="BC236" i="10"/>
  <c r="BB232" i="10"/>
  <c r="AQ237" i="10"/>
  <c r="BF237" i="10" s="1"/>
  <c r="BE236" i="10"/>
  <c r="D240" i="10"/>
  <c r="I239" i="10"/>
  <c r="BO239" i="10"/>
  <c r="BP239" i="10" l="1"/>
  <c r="AV239" i="10"/>
  <c r="AU239" i="10"/>
  <c r="AT239" i="10"/>
  <c r="AW239" i="10"/>
  <c r="AQ239" i="10" s="1"/>
  <c r="J238" i="10"/>
  <c r="H238" i="10" s="1"/>
  <c r="BM239" i="10"/>
  <c r="BL239" i="10"/>
  <c r="BH232" i="10"/>
  <c r="S232" i="10" s="1"/>
  <c r="S235" i="10"/>
  <c r="BG239" i="10"/>
  <c r="AR240" i="10"/>
  <c r="AX240" i="10"/>
  <c r="BH236" i="10"/>
  <c r="AP237" i="10"/>
  <c r="D241" i="10"/>
  <c r="I240" i="10"/>
  <c r="BO240" i="10"/>
  <c r="AQ238" i="10"/>
  <c r="BF238" i="10" s="1"/>
  <c r="BP240" i="10" l="1"/>
  <c r="AU240" i="10"/>
  <c r="AV240" i="10"/>
  <c r="AT240" i="10"/>
  <c r="AW240" i="10"/>
  <c r="AQ240" i="10" s="1"/>
  <c r="J239" i="10"/>
  <c r="H239" i="10" s="1"/>
  <c r="BM240" i="10"/>
  <c r="BL240" i="10"/>
  <c r="S236" i="10"/>
  <c r="BG240" i="10"/>
  <c r="AR241" i="10"/>
  <c r="AX241" i="10"/>
  <c r="D242" i="10"/>
  <c r="I241" i="10"/>
  <c r="BO241" i="10"/>
  <c r="AP238" i="10"/>
  <c r="BF239" i="10"/>
  <c r="AP239" i="10"/>
  <c r="AO239" i="10" s="1"/>
  <c r="AN239" i="10" s="1"/>
  <c r="AM239" i="10" s="1"/>
  <c r="BB239" i="10" s="1"/>
  <c r="AO237" i="10"/>
  <c r="BE237" i="10"/>
  <c r="BP241" i="10" l="1"/>
  <c r="AU241" i="10"/>
  <c r="AV241" i="10"/>
  <c r="AT241" i="10"/>
  <c r="AW241" i="10"/>
  <c r="AQ241" i="10" s="1"/>
  <c r="J240" i="10"/>
  <c r="H240" i="10" s="1"/>
  <c r="BM241" i="10"/>
  <c r="BL241" i="10"/>
  <c r="BG241" i="10"/>
  <c r="AX242" i="10"/>
  <c r="AR242" i="10"/>
  <c r="BE239" i="10"/>
  <c r="AO238" i="10"/>
  <c r="BE238" i="10"/>
  <c r="BD239" i="10"/>
  <c r="BC239" i="10"/>
  <c r="BF240" i="10"/>
  <c r="AP240" i="10"/>
  <c r="AO240" i="10" s="1"/>
  <c r="AN240" i="10" s="1"/>
  <c r="AM240" i="10" s="1"/>
  <c r="BB240" i="10" s="1"/>
  <c r="AN237" i="10"/>
  <c r="BD237" i="10"/>
  <c r="D243" i="10"/>
  <c r="I242" i="10"/>
  <c r="BO242" i="10"/>
  <c r="BP242" i="10" l="1"/>
  <c r="AV242" i="10"/>
  <c r="AU242" i="10"/>
  <c r="AT242" i="10"/>
  <c r="AW242" i="10"/>
  <c r="AQ242" i="10" s="1"/>
  <c r="J241" i="10"/>
  <c r="H241" i="10" s="1"/>
  <c r="BM242" i="10"/>
  <c r="BL242" i="10"/>
  <c r="AX243" i="10"/>
  <c r="AR243" i="10"/>
  <c r="BG242" i="10"/>
  <c r="BC240" i="10"/>
  <c r="BH239" i="10"/>
  <c r="BF241" i="10"/>
  <c r="AP241" i="10"/>
  <c r="AO241" i="10" s="1"/>
  <c r="AN241" i="10" s="1"/>
  <c r="AM241" i="10" s="1"/>
  <c r="BB241" i="10" s="1"/>
  <c r="AN238" i="10"/>
  <c r="BD238" i="10"/>
  <c r="D244" i="10"/>
  <c r="I243" i="10"/>
  <c r="BO243" i="10"/>
  <c r="BE240" i="10"/>
  <c r="AM237" i="10"/>
  <c r="BC237" i="10"/>
  <c r="BD240" i="10"/>
  <c r="BP243" i="10" l="1"/>
  <c r="AV243" i="10"/>
  <c r="AU243" i="10"/>
  <c r="AT243" i="10"/>
  <c r="AW243" i="10"/>
  <c r="J242" i="10"/>
  <c r="H242" i="10" s="1"/>
  <c r="BM243" i="10"/>
  <c r="BL243" i="10"/>
  <c r="S239" i="10"/>
  <c r="AX244" i="10"/>
  <c r="AR244" i="10"/>
  <c r="BG243" i="10"/>
  <c r="BE241" i="10"/>
  <c r="BH240" i="10"/>
  <c r="BD241" i="10"/>
  <c r="AM238" i="10"/>
  <c r="BC238" i="10"/>
  <c r="BF242" i="10"/>
  <c r="AP242" i="10"/>
  <c r="AO242" i="10" s="1"/>
  <c r="AN242" i="10" s="1"/>
  <c r="AM242" i="10" s="1"/>
  <c r="BB242" i="10" s="1"/>
  <c r="BC241" i="10"/>
  <c r="D245" i="10"/>
  <c r="I244" i="10"/>
  <c r="BO244" i="10"/>
  <c r="BB237" i="10"/>
  <c r="BP244" i="10" l="1"/>
  <c r="AU244" i="10"/>
  <c r="AV244" i="10"/>
  <c r="AT244" i="10"/>
  <c r="AW244" i="10"/>
  <c r="J243" i="10"/>
  <c r="H243" i="10" s="1"/>
  <c r="BM244" i="10"/>
  <c r="BL244" i="10"/>
  <c r="BH237" i="10"/>
  <c r="S240" i="10"/>
  <c r="AX245" i="10"/>
  <c r="AR245" i="10"/>
  <c r="BG244" i="10"/>
  <c r="BH241" i="10"/>
  <c r="BC242" i="10"/>
  <c r="D246" i="10"/>
  <c r="I245" i="10"/>
  <c r="BO245" i="10"/>
  <c r="AQ243" i="10"/>
  <c r="BF243" i="10" s="1"/>
  <c r="BB238" i="10"/>
  <c r="BE242" i="10"/>
  <c r="BD242" i="10"/>
  <c r="BP245" i="10" l="1"/>
  <c r="AU245" i="10"/>
  <c r="AV245" i="10"/>
  <c r="AT245" i="10"/>
  <c r="AW245" i="10"/>
  <c r="J244" i="10"/>
  <c r="H244" i="10" s="1"/>
  <c r="BM245" i="10"/>
  <c r="BL245" i="10"/>
  <c r="S237" i="10"/>
  <c r="BH238" i="10"/>
  <c r="S238" i="10" s="1"/>
  <c r="S241" i="10"/>
  <c r="AR246" i="10"/>
  <c r="AX246" i="10"/>
  <c r="BG245" i="10"/>
  <c r="BH242" i="10"/>
  <c r="AQ244" i="10"/>
  <c r="AP243" i="10"/>
  <c r="D247" i="10"/>
  <c r="I246" i="10"/>
  <c r="BO246" i="10"/>
  <c r="BP246" i="10" l="1"/>
  <c r="AU246" i="10"/>
  <c r="AV246" i="10"/>
  <c r="AT246" i="10"/>
  <c r="AW246" i="10"/>
  <c r="J245" i="10"/>
  <c r="H245" i="10" s="1"/>
  <c r="BM246" i="10"/>
  <c r="BL246" i="10"/>
  <c r="S242" i="10"/>
  <c r="BG246" i="10"/>
  <c r="AR247" i="10"/>
  <c r="AX247" i="10"/>
  <c r="AP244" i="10"/>
  <c r="BF244" i="10"/>
  <c r="AO243" i="10"/>
  <c r="BE243" i="10"/>
  <c r="D248" i="10"/>
  <c r="I247" i="10"/>
  <c r="BO247" i="10"/>
  <c r="AQ245" i="10"/>
  <c r="BF245" i="10" s="1"/>
  <c r="BP247" i="10" l="1"/>
  <c r="AV247" i="10"/>
  <c r="AU247" i="10"/>
  <c r="AT247" i="10"/>
  <c r="AW247" i="10"/>
  <c r="AQ247" i="10" s="1"/>
  <c r="J246" i="10"/>
  <c r="H246" i="10" s="1"/>
  <c r="BM247" i="10"/>
  <c r="BL247" i="10"/>
  <c r="BG247" i="10"/>
  <c r="AX248" i="10"/>
  <c r="AR248" i="10"/>
  <c r="AP245" i="10"/>
  <c r="AN243" i="10"/>
  <c r="BD243" i="10"/>
  <c r="D249" i="10"/>
  <c r="I248" i="10"/>
  <c r="BO248" i="10"/>
  <c r="AQ246" i="10"/>
  <c r="AO244" i="10"/>
  <c r="BE244" i="10"/>
  <c r="BP248" i="10" l="1"/>
  <c r="AU248" i="10"/>
  <c r="AV248" i="10"/>
  <c r="AT248" i="10"/>
  <c r="AW248" i="10"/>
  <c r="AQ248" i="10" s="1"/>
  <c r="J247" i="10"/>
  <c r="H247" i="10" s="1"/>
  <c r="BM248" i="10"/>
  <c r="BL248" i="10"/>
  <c r="AX249" i="10"/>
  <c r="AR249" i="10"/>
  <c r="BG248" i="10"/>
  <c r="D250" i="10"/>
  <c r="I249" i="10"/>
  <c r="BO249" i="10"/>
  <c r="BF247" i="10"/>
  <c r="AP247" i="10"/>
  <c r="AO247" i="10" s="1"/>
  <c r="AN247" i="10" s="1"/>
  <c r="AM247" i="10" s="1"/>
  <c r="BB247" i="10" s="1"/>
  <c r="AN244" i="10"/>
  <c r="BD244" i="10"/>
  <c r="AP246" i="10"/>
  <c r="BF246" i="10"/>
  <c r="AM243" i="10"/>
  <c r="BC243" i="10"/>
  <c r="AO245" i="10"/>
  <c r="BE245" i="10"/>
  <c r="BP249" i="10" l="1"/>
  <c r="AU249" i="10"/>
  <c r="AV249" i="10"/>
  <c r="AT249" i="10"/>
  <c r="AW249" i="10"/>
  <c r="AQ249" i="10" s="1"/>
  <c r="J248" i="10"/>
  <c r="H248" i="10" s="1"/>
  <c r="BM249" i="10"/>
  <c r="BL249" i="10"/>
  <c r="AR250" i="10"/>
  <c r="AX250" i="10"/>
  <c r="BG249" i="10"/>
  <c r="BE247" i="10"/>
  <c r="BD247" i="10"/>
  <c r="BC247" i="10"/>
  <c r="AO246" i="10"/>
  <c r="BE246" i="10"/>
  <c r="BD245" i="10"/>
  <c r="AN245" i="10"/>
  <c r="BF248" i="10"/>
  <c r="AP248" i="10"/>
  <c r="AO248" i="10" s="1"/>
  <c r="AN248" i="10" s="1"/>
  <c r="AM248" i="10" s="1"/>
  <c r="BB248" i="10" s="1"/>
  <c r="AM244" i="10"/>
  <c r="BC244" i="10"/>
  <c r="BB243" i="10"/>
  <c r="D251" i="10"/>
  <c r="I250" i="10"/>
  <c r="BO250" i="10"/>
  <c r="BP250" i="10" l="1"/>
  <c r="AV250" i="10"/>
  <c r="AU250" i="10"/>
  <c r="AT250" i="10"/>
  <c r="AW250" i="10"/>
  <c r="J249" i="10"/>
  <c r="H249" i="10" s="1"/>
  <c r="BM250" i="10"/>
  <c r="BL250" i="10"/>
  <c r="BH243" i="10"/>
  <c r="BG250" i="10"/>
  <c r="BH247" i="10"/>
  <c r="BE248" i="10"/>
  <c r="AR251" i="10"/>
  <c r="AX251" i="10"/>
  <c r="D252" i="10"/>
  <c r="I251" i="10"/>
  <c r="BO251" i="10"/>
  <c r="AM245" i="10"/>
  <c r="BC245" i="10"/>
  <c r="BF249" i="10"/>
  <c r="AP249" i="10"/>
  <c r="AO249" i="10" s="1"/>
  <c r="AN249" i="10" s="1"/>
  <c r="AM249" i="10" s="1"/>
  <c r="BB249" i="10" s="1"/>
  <c r="BC248" i="10"/>
  <c r="AN246" i="10"/>
  <c r="BD246" i="10"/>
  <c r="BB244" i="10"/>
  <c r="BD248" i="10"/>
  <c r="BP251" i="10" l="1"/>
  <c r="AV251" i="10"/>
  <c r="AU251" i="10"/>
  <c r="AT251" i="10"/>
  <c r="AW251" i="10"/>
  <c r="AQ251" i="10" s="1"/>
  <c r="J250" i="10"/>
  <c r="H250" i="10" s="1"/>
  <c r="BM251" i="10"/>
  <c r="BL251" i="10"/>
  <c r="S243" i="10"/>
  <c r="BH244" i="10"/>
  <c r="S247" i="10"/>
  <c r="BG251" i="10"/>
  <c r="AR252" i="10"/>
  <c r="AX252" i="10"/>
  <c r="BH248" i="10"/>
  <c r="BD249" i="10"/>
  <c r="AM246" i="10"/>
  <c r="BC246" i="10"/>
  <c r="BE249" i="10"/>
  <c r="BB245" i="10"/>
  <c r="AQ250" i="10"/>
  <c r="BF250" i="10" s="1"/>
  <c r="BC249" i="10"/>
  <c r="D253" i="10"/>
  <c r="I252" i="10"/>
  <c r="BO252" i="10"/>
  <c r="BP252" i="10" l="1"/>
  <c r="AU252" i="10"/>
  <c r="AV252" i="10"/>
  <c r="AT252" i="10"/>
  <c r="AW252" i="10"/>
  <c r="J251" i="10"/>
  <c r="H251" i="10" s="1"/>
  <c r="BM252" i="10"/>
  <c r="BL252" i="10"/>
  <c r="S244" i="10"/>
  <c r="BH245" i="10"/>
  <c r="S248" i="10"/>
  <c r="BG252" i="10"/>
  <c r="AX253" i="10"/>
  <c r="AR253" i="10"/>
  <c r="BH249" i="10"/>
  <c r="BF251" i="10"/>
  <c r="AP251" i="10"/>
  <c r="AO251" i="10" s="1"/>
  <c r="AN251" i="10" s="1"/>
  <c r="AM251" i="10" s="1"/>
  <c r="BB251" i="10" s="1"/>
  <c r="D254" i="10"/>
  <c r="I253" i="10"/>
  <c r="BO253" i="10"/>
  <c r="BB246" i="10"/>
  <c r="AP250" i="10"/>
  <c r="BP253" i="10" l="1"/>
  <c r="AU253" i="10"/>
  <c r="AV253" i="10"/>
  <c r="AT253" i="10"/>
  <c r="AW253" i="10"/>
  <c r="J252" i="10"/>
  <c r="H252" i="10" s="1"/>
  <c r="BM253" i="10"/>
  <c r="BL253" i="10"/>
  <c r="S245" i="10"/>
  <c r="BH246" i="10"/>
  <c r="S249" i="10"/>
  <c r="AX254" i="10"/>
  <c r="AR254" i="10"/>
  <c r="BG253" i="10"/>
  <c r="BE251" i="10"/>
  <c r="BD251" i="10"/>
  <c r="AO250" i="10"/>
  <c r="BE250" i="10"/>
  <c r="AQ252" i="10"/>
  <c r="BF252" i="10" s="1"/>
  <c r="D255" i="10"/>
  <c r="I254" i="10"/>
  <c r="BO254" i="10"/>
  <c r="BC251" i="10"/>
  <c r="BP254" i="10" l="1"/>
  <c r="AU254" i="10"/>
  <c r="AV254" i="10"/>
  <c r="AT254" i="10"/>
  <c r="AW254" i="10"/>
  <c r="J253" i="10"/>
  <c r="H253" i="10" s="1"/>
  <c r="BM254" i="10"/>
  <c r="BL254" i="10"/>
  <c r="J254" i="10" s="1"/>
  <c r="H254" i="10" s="1"/>
  <c r="S246" i="10"/>
  <c r="BH251" i="10"/>
  <c r="AR255" i="10"/>
  <c r="AX255" i="10"/>
  <c r="BG254" i="10"/>
  <c r="D256" i="10"/>
  <c r="I255" i="10"/>
  <c r="BO255" i="10"/>
  <c r="AP252" i="10"/>
  <c r="AN250" i="10"/>
  <c r="BD250" i="10"/>
  <c r="AQ253" i="10"/>
  <c r="BF253" i="10" s="1"/>
  <c r="BP255" i="10" l="1"/>
  <c r="AV255" i="10"/>
  <c r="AU255" i="10"/>
  <c r="AT255" i="10"/>
  <c r="AW255" i="10"/>
  <c r="AQ255" i="10" s="1"/>
  <c r="BM255" i="10"/>
  <c r="BL255" i="10"/>
  <c r="J255" i="10" s="1"/>
  <c r="H255" i="10" s="1"/>
  <c r="S251" i="10"/>
  <c r="BG255" i="10"/>
  <c r="AR256" i="10"/>
  <c r="AX256" i="10"/>
  <c r="AM250" i="10"/>
  <c r="BC250" i="10"/>
  <c r="AO252" i="10"/>
  <c r="BE252" i="10"/>
  <c r="D257" i="10"/>
  <c r="I256" i="10"/>
  <c r="BO256" i="10"/>
  <c r="AP253" i="10"/>
  <c r="AQ254" i="10"/>
  <c r="BP256" i="10" l="1"/>
  <c r="AU256" i="10"/>
  <c r="AV256" i="10"/>
  <c r="AT256" i="10"/>
  <c r="AW256" i="10"/>
  <c r="AQ256" i="10" s="1"/>
  <c r="BM256" i="10"/>
  <c r="BL256" i="10"/>
  <c r="BG256" i="10"/>
  <c r="AX257" i="10"/>
  <c r="AR257" i="10"/>
  <c r="AO253" i="10"/>
  <c r="BE253" i="10"/>
  <c r="D258" i="10"/>
  <c r="I257" i="10"/>
  <c r="BO257" i="10"/>
  <c r="AN252" i="10"/>
  <c r="BD252" i="10"/>
  <c r="AP254" i="10"/>
  <c r="BF254" i="10"/>
  <c r="BF255" i="10"/>
  <c r="AP255" i="10"/>
  <c r="AO255" i="10" s="1"/>
  <c r="AN255" i="10" s="1"/>
  <c r="AM255" i="10" s="1"/>
  <c r="BB255" i="10" s="1"/>
  <c r="BB250" i="10"/>
  <c r="BP257" i="10" l="1"/>
  <c r="AU257" i="10"/>
  <c r="AV257" i="10"/>
  <c r="AT257" i="10"/>
  <c r="AW257" i="10"/>
  <c r="AQ257" i="10" s="1"/>
  <c r="BM257" i="10"/>
  <c r="BL257" i="10"/>
  <c r="J256" i="10"/>
  <c r="H256" i="10" s="1"/>
  <c r="BH250" i="10"/>
  <c r="AR258" i="10"/>
  <c r="AX258" i="10"/>
  <c r="BG257" i="10"/>
  <c r="AN253" i="10"/>
  <c r="BD253" i="10"/>
  <c r="AM252" i="10"/>
  <c r="BC252" i="10"/>
  <c r="BE255" i="10"/>
  <c r="BF256" i="10"/>
  <c r="AP256" i="10"/>
  <c r="AO256" i="10" s="1"/>
  <c r="AN256" i="10" s="1"/>
  <c r="AM256" i="10" s="1"/>
  <c r="BB256" i="10" s="1"/>
  <c r="D259" i="10"/>
  <c r="I258" i="10"/>
  <c r="BO258" i="10"/>
  <c r="AO254" i="10"/>
  <c r="BE254" i="10"/>
  <c r="BD255" i="10"/>
  <c r="BC255" i="10"/>
  <c r="BP258" i="10" l="1"/>
  <c r="AV258" i="10"/>
  <c r="AU258" i="10"/>
  <c r="AT258" i="10"/>
  <c r="AW258" i="10"/>
  <c r="J257" i="10"/>
  <c r="H257" i="10" s="1"/>
  <c r="BM258" i="10"/>
  <c r="BL258" i="10"/>
  <c r="S250" i="10"/>
  <c r="BG258" i="10"/>
  <c r="AR259" i="10"/>
  <c r="AX259" i="10"/>
  <c r="BH255" i="10"/>
  <c r="BC256" i="10"/>
  <c r="BE256" i="10"/>
  <c r="BF257" i="10"/>
  <c r="AP257" i="10"/>
  <c r="AO257" i="10" s="1"/>
  <c r="AN257" i="10" s="1"/>
  <c r="AM257" i="10" s="1"/>
  <c r="BB257" i="10" s="1"/>
  <c r="D260" i="10"/>
  <c r="I259" i="10"/>
  <c r="BO259" i="10"/>
  <c r="AN254" i="10"/>
  <c r="BD254" i="10"/>
  <c r="BD256" i="10"/>
  <c r="BB252" i="10"/>
  <c r="AM253" i="10"/>
  <c r="BC253" i="10"/>
  <c r="BP259" i="10" l="1"/>
  <c r="AV259" i="10"/>
  <c r="AU259" i="10"/>
  <c r="AT259" i="10"/>
  <c r="AW259" i="10"/>
  <c r="AQ259" i="10" s="1"/>
  <c r="J258" i="10"/>
  <c r="H258" i="10" s="1"/>
  <c r="BM259" i="10"/>
  <c r="BL259" i="10"/>
  <c r="BH252" i="10"/>
  <c r="S255" i="10"/>
  <c r="BG259" i="10"/>
  <c r="AR260" i="10"/>
  <c r="AX260" i="10"/>
  <c r="BE257" i="10"/>
  <c r="BH256" i="10"/>
  <c r="BD257" i="10"/>
  <c r="BC257" i="10"/>
  <c r="AQ258" i="10"/>
  <c r="BF258" i="10" s="1"/>
  <c r="BB253" i="10"/>
  <c r="AM254" i="10"/>
  <c r="BC254" i="10"/>
  <c r="D261" i="10"/>
  <c r="I260" i="10"/>
  <c r="BO260" i="10"/>
  <c r="BP260" i="10" l="1"/>
  <c r="AU260" i="10"/>
  <c r="AV260" i="10"/>
  <c r="AT260" i="10"/>
  <c r="AW260" i="10"/>
  <c r="AQ260" i="10" s="1"/>
  <c r="J259" i="10"/>
  <c r="H259" i="10" s="1"/>
  <c r="BM260" i="10"/>
  <c r="BL260" i="10"/>
  <c r="S252" i="10"/>
  <c r="BH253" i="10"/>
  <c r="S256" i="10"/>
  <c r="AR261" i="10"/>
  <c r="AX261" i="10"/>
  <c r="BG260" i="10"/>
  <c r="BH257" i="10"/>
  <c r="BB254" i="10"/>
  <c r="BF259" i="10"/>
  <c r="AP259" i="10"/>
  <c r="AO259" i="10" s="1"/>
  <c r="AN259" i="10" s="1"/>
  <c r="AM259" i="10" s="1"/>
  <c r="BB259" i="10" s="1"/>
  <c r="D262" i="10"/>
  <c r="I261" i="10"/>
  <c r="BO261" i="10"/>
  <c r="AP258" i="10"/>
  <c r="J260" i="10" l="1"/>
  <c r="H260" i="10" s="1"/>
  <c r="BP261" i="10"/>
  <c r="AU261" i="10"/>
  <c r="AV261" i="10"/>
  <c r="AT261" i="10"/>
  <c r="AW261" i="10"/>
  <c r="AQ261" i="10" s="1"/>
  <c r="BM261" i="10"/>
  <c r="BL261" i="10"/>
  <c r="S253" i="10"/>
  <c r="BH254" i="10"/>
  <c r="S254" i="10" s="1"/>
  <c r="S257" i="10"/>
  <c r="AR262" i="10"/>
  <c r="AX262" i="10"/>
  <c r="BG261" i="10"/>
  <c r="BE259" i="10"/>
  <c r="BD259" i="10"/>
  <c r="BC259" i="10"/>
  <c r="AO258" i="10"/>
  <c r="BE258" i="10"/>
  <c r="D263" i="10"/>
  <c r="I262" i="10"/>
  <c r="BO262" i="10"/>
  <c r="BF260" i="10"/>
  <c r="AP260" i="10"/>
  <c r="AO260" i="10" s="1"/>
  <c r="AN260" i="10" s="1"/>
  <c r="AM260" i="10" s="1"/>
  <c r="BB260" i="10" s="1"/>
  <c r="BP262" i="10" l="1"/>
  <c r="AU262" i="10"/>
  <c r="AV262" i="10"/>
  <c r="AT262" i="10"/>
  <c r="AW262" i="10"/>
  <c r="AQ262" i="10" s="1"/>
  <c r="J261" i="10"/>
  <c r="H261" i="10" s="1"/>
  <c r="BM262" i="10"/>
  <c r="BL262" i="10"/>
  <c r="BH259" i="10"/>
  <c r="AR263" i="10"/>
  <c r="AX263" i="10"/>
  <c r="BG262" i="10"/>
  <c r="BE260" i="10"/>
  <c r="BC260" i="10"/>
  <c r="BD260" i="10"/>
  <c r="BF261" i="10"/>
  <c r="AP261" i="10"/>
  <c r="AO261" i="10" s="1"/>
  <c r="AN261" i="10" s="1"/>
  <c r="AM261" i="10" s="1"/>
  <c r="BB261" i="10" s="1"/>
  <c r="D264" i="10"/>
  <c r="I263" i="10"/>
  <c r="BO263" i="10"/>
  <c r="AN258" i="10"/>
  <c r="BD258" i="10"/>
  <c r="BP263" i="10" l="1"/>
  <c r="AV263" i="10"/>
  <c r="AU263" i="10"/>
  <c r="AT263" i="10"/>
  <c r="AW263" i="10"/>
  <c r="AQ263" i="10" s="1"/>
  <c r="J262" i="10"/>
  <c r="H262" i="10" s="1"/>
  <c r="BM263" i="10"/>
  <c r="BL263" i="10"/>
  <c r="S259" i="10"/>
  <c r="BG263" i="10"/>
  <c r="AR264" i="10"/>
  <c r="AX264" i="10"/>
  <c r="BC261" i="10"/>
  <c r="BH260" i="10"/>
  <c r="BD261" i="10"/>
  <c r="BF262" i="10"/>
  <c r="AP262" i="10"/>
  <c r="AO262" i="10" s="1"/>
  <c r="AN262" i="10" s="1"/>
  <c r="AM262" i="10" s="1"/>
  <c r="BB262" i="10" s="1"/>
  <c r="AM258" i="10"/>
  <c r="BC258" i="10"/>
  <c r="D265" i="10"/>
  <c r="I264" i="10"/>
  <c r="BO264" i="10"/>
  <c r="BE261" i="10"/>
  <c r="BP264" i="10" l="1"/>
  <c r="AU264" i="10"/>
  <c r="AV264" i="10"/>
  <c r="AT264" i="10"/>
  <c r="AW264" i="10"/>
  <c r="AQ264" i="10" s="1"/>
  <c r="J263" i="10"/>
  <c r="H263" i="10" s="1"/>
  <c r="BM264" i="10"/>
  <c r="BL264" i="10"/>
  <c r="S260" i="10"/>
  <c r="BG264" i="10"/>
  <c r="BE262" i="10"/>
  <c r="AX265" i="10"/>
  <c r="AR265" i="10"/>
  <c r="BH261" i="10"/>
  <c r="BF263" i="10"/>
  <c r="AP263" i="10"/>
  <c r="AO263" i="10" s="1"/>
  <c r="AN263" i="10" s="1"/>
  <c r="AM263" i="10" s="1"/>
  <c r="BB263" i="10" s="1"/>
  <c r="BB258" i="10"/>
  <c r="BD262" i="10"/>
  <c r="BC262" i="10"/>
  <c r="D266" i="10"/>
  <c r="I265" i="10"/>
  <c r="BO265" i="10"/>
  <c r="BP265" i="10" l="1"/>
  <c r="AU265" i="10"/>
  <c r="AV265" i="10"/>
  <c r="AT265" i="10"/>
  <c r="AW265" i="10"/>
  <c r="AQ265" i="10" s="1"/>
  <c r="J264" i="10"/>
  <c r="H264" i="10" s="1"/>
  <c r="BM265" i="10"/>
  <c r="BL265" i="10"/>
  <c r="BH258" i="10"/>
  <c r="S261" i="10"/>
  <c r="BE263" i="10"/>
  <c r="AR266" i="10"/>
  <c r="AX266" i="10"/>
  <c r="BG265" i="10"/>
  <c r="BD263" i="10"/>
  <c r="BH262" i="10"/>
  <c r="BC263" i="10"/>
  <c r="BF264" i="10"/>
  <c r="AP264" i="10"/>
  <c r="AO264" i="10" s="1"/>
  <c r="AN264" i="10" s="1"/>
  <c r="AM264" i="10" s="1"/>
  <c r="BB264" i="10" s="1"/>
  <c r="D267" i="10"/>
  <c r="I266" i="10"/>
  <c r="BO266" i="10"/>
  <c r="BP266" i="10" l="1"/>
  <c r="AV266" i="10"/>
  <c r="AU266" i="10"/>
  <c r="AT266" i="10"/>
  <c r="AW266" i="10"/>
  <c r="J265" i="10"/>
  <c r="H265" i="10" s="1"/>
  <c r="BM266" i="10"/>
  <c r="BL266" i="10"/>
  <c r="S258" i="10"/>
  <c r="BH263" i="10"/>
  <c r="S263" i="10" s="1"/>
  <c r="S262" i="10"/>
  <c r="BG266" i="10"/>
  <c r="AR267" i="10"/>
  <c r="AX267" i="10"/>
  <c r="BD264" i="10"/>
  <c r="BE264" i="10"/>
  <c r="BF265" i="10"/>
  <c r="AP265" i="10"/>
  <c r="AO265" i="10" s="1"/>
  <c r="AN265" i="10" s="1"/>
  <c r="AM265" i="10" s="1"/>
  <c r="BB265" i="10" s="1"/>
  <c r="D268" i="10"/>
  <c r="I267" i="10"/>
  <c r="BO267" i="10"/>
  <c r="BC264" i="10"/>
  <c r="BP267" i="10" l="1"/>
  <c r="AV267" i="10"/>
  <c r="AU267" i="10"/>
  <c r="AT267" i="10"/>
  <c r="AW267" i="10"/>
  <c r="AQ267" i="10" s="1"/>
  <c r="J266" i="10"/>
  <c r="H266" i="10" s="1"/>
  <c r="BM267" i="10"/>
  <c r="BL267" i="10"/>
  <c r="BG267" i="10"/>
  <c r="BH264" i="10"/>
  <c r="AR268" i="10"/>
  <c r="AX268" i="10"/>
  <c r="BE265" i="10"/>
  <c r="BD265" i="10"/>
  <c r="AQ266" i="10"/>
  <c r="BF266" i="10" s="1"/>
  <c r="D269" i="10"/>
  <c r="I268" i="10"/>
  <c r="BO268" i="10"/>
  <c r="BC265" i="10"/>
  <c r="BP268" i="10" l="1"/>
  <c r="AU268" i="10"/>
  <c r="AV268" i="10"/>
  <c r="AT268" i="10"/>
  <c r="AW268" i="10"/>
  <c r="AQ268" i="10" s="1"/>
  <c r="J267" i="10"/>
  <c r="H267" i="10" s="1"/>
  <c r="BM268" i="10"/>
  <c r="BL268" i="10"/>
  <c r="BH265" i="10"/>
  <c r="S264" i="10"/>
  <c r="BG268" i="10"/>
  <c r="AR269" i="10"/>
  <c r="AX269" i="10"/>
  <c r="BF267" i="10"/>
  <c r="AP267" i="10"/>
  <c r="AO267" i="10" s="1"/>
  <c r="AN267" i="10" s="1"/>
  <c r="AM267" i="10" s="1"/>
  <c r="BB267" i="10" s="1"/>
  <c r="D270" i="10"/>
  <c r="I269" i="10"/>
  <c r="BO269" i="10"/>
  <c r="AP266" i="10"/>
  <c r="J268" i="10" l="1"/>
  <c r="H268" i="10" s="1"/>
  <c r="BP269" i="10"/>
  <c r="AU269" i="10"/>
  <c r="AV269" i="10"/>
  <c r="AT269" i="10"/>
  <c r="AW269" i="10"/>
  <c r="AQ269" i="10" s="1"/>
  <c r="BM269" i="10"/>
  <c r="BL269" i="10"/>
  <c r="S265" i="10"/>
  <c r="BG269" i="10"/>
  <c r="AX270" i="10"/>
  <c r="AR270" i="10"/>
  <c r="BD267" i="10"/>
  <c r="BE267" i="10"/>
  <c r="D271" i="10"/>
  <c r="I270" i="10"/>
  <c r="BO270" i="10"/>
  <c r="BF268" i="10"/>
  <c r="AP268" i="10"/>
  <c r="AO268" i="10" s="1"/>
  <c r="AN268" i="10" s="1"/>
  <c r="AM268" i="10" s="1"/>
  <c r="BB268" i="10" s="1"/>
  <c r="AO266" i="10"/>
  <c r="BE266" i="10"/>
  <c r="BC267" i="10"/>
  <c r="BP270" i="10" l="1"/>
  <c r="AU270" i="10"/>
  <c r="AV270" i="10"/>
  <c r="AT270" i="10"/>
  <c r="AW270" i="10"/>
  <c r="AQ270" i="10" s="1"/>
  <c r="J269" i="10"/>
  <c r="H269" i="10" s="1"/>
  <c r="BM270" i="10"/>
  <c r="BL270" i="10"/>
  <c r="AR271" i="10"/>
  <c r="AX271" i="10"/>
  <c r="BG270" i="10"/>
  <c r="BH267" i="10"/>
  <c r="D272" i="10"/>
  <c r="I271" i="10"/>
  <c r="BO271" i="10"/>
  <c r="BE268" i="10"/>
  <c r="BF269" i="10"/>
  <c r="AP269" i="10"/>
  <c r="AO269" i="10" s="1"/>
  <c r="AN269" i="10" s="1"/>
  <c r="AM269" i="10" s="1"/>
  <c r="BB269" i="10" s="1"/>
  <c r="AN266" i="10"/>
  <c r="BD266" i="10"/>
  <c r="BD268" i="10"/>
  <c r="BC268" i="10"/>
  <c r="BP271" i="10" l="1"/>
  <c r="AV271" i="10"/>
  <c r="AU271" i="10"/>
  <c r="AT271" i="10"/>
  <c r="AW271" i="10"/>
  <c r="BG271" i="10"/>
  <c r="J270" i="10"/>
  <c r="H270" i="10" s="1"/>
  <c r="BM271" i="10"/>
  <c r="BL271" i="10"/>
  <c r="S267" i="10"/>
  <c r="AR272" i="10"/>
  <c r="AX272" i="10"/>
  <c r="BH268" i="10"/>
  <c r="BD269" i="10"/>
  <c r="AM266" i="10"/>
  <c r="BC266" i="10"/>
  <c r="BF270" i="10"/>
  <c r="AP270" i="10"/>
  <c r="AO270" i="10" s="1"/>
  <c r="AN270" i="10" s="1"/>
  <c r="AM270" i="10" s="1"/>
  <c r="BB270" i="10" s="1"/>
  <c r="BE269" i="10"/>
  <c r="BC269" i="10"/>
  <c r="D273" i="10"/>
  <c r="I272" i="10"/>
  <c r="BO272" i="10"/>
  <c r="BP272" i="10" l="1"/>
  <c r="AU272" i="10"/>
  <c r="AV272" i="10"/>
  <c r="AT272" i="10"/>
  <c r="AW272" i="10"/>
  <c r="J271" i="10"/>
  <c r="H271" i="10" s="1"/>
  <c r="BM272" i="10"/>
  <c r="BL272" i="10"/>
  <c r="S268" i="10"/>
  <c r="BG272" i="10"/>
  <c r="AR273" i="10"/>
  <c r="AX273" i="10"/>
  <c r="BH269" i="10"/>
  <c r="BB266" i="10"/>
  <c r="D274" i="10"/>
  <c r="I273" i="10"/>
  <c r="BO273" i="10"/>
  <c r="BC270" i="10"/>
  <c r="AQ271" i="10"/>
  <c r="BD270" i="10"/>
  <c r="BE270" i="10"/>
  <c r="BP273" i="10" l="1"/>
  <c r="AU273" i="10"/>
  <c r="AV273" i="10"/>
  <c r="AT273" i="10"/>
  <c r="AW273" i="10"/>
  <c r="AQ273" i="10" s="1"/>
  <c r="J272" i="10"/>
  <c r="H272" i="10" s="1"/>
  <c r="BM273" i="10"/>
  <c r="BL273" i="10"/>
  <c r="BH266" i="10"/>
  <c r="S269" i="10"/>
  <c r="BG273" i="10"/>
  <c r="AR274" i="10"/>
  <c r="AX274" i="10"/>
  <c r="BH270" i="10"/>
  <c r="AP271" i="10"/>
  <c r="D275" i="10"/>
  <c r="I274" i="10"/>
  <c r="BO274" i="10"/>
  <c r="BF271" i="10"/>
  <c r="AQ272" i="10"/>
  <c r="BP274" i="10" l="1"/>
  <c r="AV274" i="10"/>
  <c r="AU274" i="10"/>
  <c r="AT274" i="10"/>
  <c r="AW274" i="10"/>
  <c r="J273" i="10"/>
  <c r="H273" i="10" s="1"/>
  <c r="BM274" i="10"/>
  <c r="BL274" i="10"/>
  <c r="S266" i="10"/>
  <c r="S270" i="10"/>
  <c r="BG274" i="10"/>
  <c r="AR275" i="10"/>
  <c r="AX275" i="10"/>
  <c r="BF273" i="10"/>
  <c r="AP273" i="10"/>
  <c r="AO273" i="10" s="1"/>
  <c r="AN273" i="10" s="1"/>
  <c r="AM273" i="10" s="1"/>
  <c r="BB273" i="10" s="1"/>
  <c r="AP272" i="10"/>
  <c r="AO271" i="10"/>
  <c r="BE271" i="10"/>
  <c r="D276" i="10"/>
  <c r="I275" i="10"/>
  <c r="BO275" i="10"/>
  <c r="BF272" i="10"/>
  <c r="BP275" i="10" l="1"/>
  <c r="AV275" i="10"/>
  <c r="AU275" i="10"/>
  <c r="AT275" i="10"/>
  <c r="AW275" i="10"/>
  <c r="AQ275" i="10" s="1"/>
  <c r="J274" i="10"/>
  <c r="H274" i="10" s="1"/>
  <c r="BM275" i="10"/>
  <c r="BL275" i="10"/>
  <c r="BG275" i="10"/>
  <c r="AR276" i="10"/>
  <c r="AX276" i="10"/>
  <c r="BE273" i="10"/>
  <c r="AO272" i="10"/>
  <c r="BE272" i="10"/>
  <c r="AN271" i="10"/>
  <c r="BD271" i="10"/>
  <c r="BD273" i="10"/>
  <c r="AQ274" i="10"/>
  <c r="BF274" i="10" s="1"/>
  <c r="BC273" i="10"/>
  <c r="D277" i="10"/>
  <c r="I276" i="10"/>
  <c r="BO276" i="10"/>
  <c r="BP276" i="10" l="1"/>
  <c r="AU276" i="10"/>
  <c r="AV276" i="10"/>
  <c r="AT276" i="10"/>
  <c r="AW276" i="10"/>
  <c r="AQ276" i="10" s="1"/>
  <c r="BG276" i="10"/>
  <c r="J275" i="10"/>
  <c r="H275" i="10" s="1"/>
  <c r="BM276" i="10"/>
  <c r="BL276" i="10"/>
  <c r="AX277" i="10"/>
  <c r="AR277" i="10"/>
  <c r="BH273" i="10"/>
  <c r="AM271" i="10"/>
  <c r="BC271" i="10"/>
  <c r="D278" i="10"/>
  <c r="I277" i="10"/>
  <c r="BO277" i="10"/>
  <c r="AP274" i="10"/>
  <c r="AN272" i="10"/>
  <c r="BD272" i="10"/>
  <c r="BF275" i="10"/>
  <c r="AP275" i="10"/>
  <c r="AO275" i="10" s="1"/>
  <c r="AN275" i="10" s="1"/>
  <c r="AM275" i="10" s="1"/>
  <c r="BB275" i="10" s="1"/>
  <c r="BP277" i="10" l="1"/>
  <c r="AV277" i="10"/>
  <c r="AU277" i="10"/>
  <c r="AT277" i="10"/>
  <c r="AW277" i="10"/>
  <c r="J276" i="10"/>
  <c r="H276" i="10" s="1"/>
  <c r="BM277" i="10"/>
  <c r="BL277" i="10"/>
  <c r="S273" i="10"/>
  <c r="AX278" i="10"/>
  <c r="AR278" i="10"/>
  <c r="BG277" i="10"/>
  <c r="BC275" i="10"/>
  <c r="BB271" i="10"/>
  <c r="BF276" i="10"/>
  <c r="AP276" i="10"/>
  <c r="AO276" i="10" s="1"/>
  <c r="AN276" i="10" s="1"/>
  <c r="AM276" i="10" s="1"/>
  <c r="BB276" i="10" s="1"/>
  <c r="BE275" i="10"/>
  <c r="BD275" i="10"/>
  <c r="D279" i="10"/>
  <c r="I278" i="10"/>
  <c r="BO278" i="10"/>
  <c r="AM272" i="10"/>
  <c r="BC272" i="10"/>
  <c r="AO274" i="10"/>
  <c r="BE274" i="10"/>
  <c r="BP278" i="10" l="1"/>
  <c r="AU278" i="10"/>
  <c r="AV278" i="10"/>
  <c r="AT278" i="10"/>
  <c r="AW278" i="10"/>
  <c r="AQ278" i="10" s="1"/>
  <c r="J277" i="10"/>
  <c r="H277" i="10" s="1"/>
  <c r="BM278" i="10"/>
  <c r="BL278" i="10"/>
  <c r="BH271" i="10"/>
  <c r="AR279" i="10"/>
  <c r="AX279" i="10"/>
  <c r="BG278" i="10"/>
  <c r="BH275" i="10"/>
  <c r="BB272" i="10"/>
  <c r="D280" i="10"/>
  <c r="I279" i="10"/>
  <c r="BO279" i="10"/>
  <c r="AQ277" i="10"/>
  <c r="BF277" i="10" s="1"/>
  <c r="AN274" i="10"/>
  <c r="BD274" i="10"/>
  <c r="BC276" i="10"/>
  <c r="BD276" i="10"/>
  <c r="BE276" i="10"/>
  <c r="BP279" i="10" l="1"/>
  <c r="AV279" i="10"/>
  <c r="AU279" i="10"/>
  <c r="AT279" i="10"/>
  <c r="AW279" i="10"/>
  <c r="J278" i="10"/>
  <c r="H278" i="10" s="1"/>
  <c r="BM279" i="10"/>
  <c r="BL279" i="10"/>
  <c r="S271" i="10"/>
  <c r="BH272" i="10"/>
  <c r="BG279" i="10"/>
  <c r="S275" i="10"/>
  <c r="AR280" i="10"/>
  <c r="AX280" i="10"/>
  <c r="BH276" i="10"/>
  <c r="BF278" i="10"/>
  <c r="AP278" i="10"/>
  <c r="AO278" i="10" s="1"/>
  <c r="AN278" i="10" s="1"/>
  <c r="AM278" i="10" s="1"/>
  <c r="BB278" i="10" s="1"/>
  <c r="AM274" i="10"/>
  <c r="BC274" i="10"/>
  <c r="AP277" i="10"/>
  <c r="D281" i="10"/>
  <c r="I280" i="10"/>
  <c r="BO280" i="10"/>
  <c r="BP280" i="10" l="1"/>
  <c r="AU280" i="10"/>
  <c r="AV280" i="10"/>
  <c r="AT280" i="10"/>
  <c r="AW280" i="10"/>
  <c r="J279" i="10"/>
  <c r="H279" i="10" s="1"/>
  <c r="BM280" i="10"/>
  <c r="BL280" i="10"/>
  <c r="S272" i="10"/>
  <c r="S276" i="10"/>
  <c r="BG280" i="10"/>
  <c r="AR281" i="10"/>
  <c r="AX281" i="10"/>
  <c r="BE278" i="10"/>
  <c r="BD278" i="10"/>
  <c r="BC278" i="10"/>
  <c r="AO277" i="10"/>
  <c r="BE277" i="10"/>
  <c r="D282" i="10"/>
  <c r="I281" i="10"/>
  <c r="BO281" i="10"/>
  <c r="AQ279" i="10"/>
  <c r="BF279" i="10" s="1"/>
  <c r="BB274" i="10"/>
  <c r="BP281" i="10" l="1"/>
  <c r="AV281" i="10"/>
  <c r="AU281" i="10"/>
  <c r="AT281" i="10"/>
  <c r="AW281" i="10"/>
  <c r="J280" i="10"/>
  <c r="H280" i="10" s="1"/>
  <c r="BM281" i="10"/>
  <c r="BL281" i="10"/>
  <c r="BH274" i="10"/>
  <c r="BG281" i="10"/>
  <c r="BH278" i="10"/>
  <c r="AX282" i="10"/>
  <c r="AR282" i="10"/>
  <c r="AP279" i="10"/>
  <c r="D283" i="10"/>
  <c r="I282" i="10"/>
  <c r="BO282" i="10"/>
  <c r="AQ280" i="10"/>
  <c r="AN277" i="10"/>
  <c r="BD277" i="10"/>
  <c r="BP282" i="10" l="1"/>
  <c r="AV282" i="10"/>
  <c r="AU282" i="10"/>
  <c r="AT282" i="10"/>
  <c r="AW282" i="10"/>
  <c r="AQ282" i="10" s="1"/>
  <c r="J281" i="10"/>
  <c r="H281" i="10" s="1"/>
  <c r="BM282" i="10"/>
  <c r="BL282" i="10"/>
  <c r="S274" i="10"/>
  <c r="S278" i="10"/>
  <c r="AR283" i="10"/>
  <c r="AX283" i="10"/>
  <c r="BG282" i="10"/>
  <c r="AP280" i="10"/>
  <c r="AQ281" i="10"/>
  <c r="BF281" i="10" s="1"/>
  <c r="D284" i="10"/>
  <c r="I283" i="10"/>
  <c r="BO283" i="10"/>
  <c r="AM277" i="10"/>
  <c r="BC277" i="10"/>
  <c r="AO279" i="10"/>
  <c r="BE279" i="10"/>
  <c r="BF280" i="10"/>
  <c r="BP283" i="10" l="1"/>
  <c r="AV283" i="10"/>
  <c r="AU283" i="10"/>
  <c r="AT283" i="10"/>
  <c r="AW283" i="10"/>
  <c r="J282" i="10"/>
  <c r="H282" i="10" s="1"/>
  <c r="BM283" i="10"/>
  <c r="BL283" i="10"/>
  <c r="BG283" i="10"/>
  <c r="AR284" i="10"/>
  <c r="AX284" i="10"/>
  <c r="BB277" i="10"/>
  <c r="BF282" i="10"/>
  <c r="AP282" i="10"/>
  <c r="AO282" i="10" s="1"/>
  <c r="AN282" i="10" s="1"/>
  <c r="AM282" i="10" s="1"/>
  <c r="BB282" i="10" s="1"/>
  <c r="D285" i="10"/>
  <c r="I284" i="10"/>
  <c r="BO284" i="10"/>
  <c r="AP281" i="10"/>
  <c r="AN279" i="10"/>
  <c r="BD279" i="10"/>
  <c r="AO280" i="10"/>
  <c r="BE280" i="10"/>
  <c r="BP284" i="10" l="1"/>
  <c r="AU284" i="10"/>
  <c r="AV284" i="10"/>
  <c r="AT284" i="10"/>
  <c r="AW284" i="10"/>
  <c r="AQ284" i="10" s="1"/>
  <c r="J283" i="10"/>
  <c r="H283" i="10" s="1"/>
  <c r="BM284" i="10"/>
  <c r="BL284" i="10"/>
  <c r="BH277" i="10"/>
  <c r="BG284" i="10"/>
  <c r="AX285" i="10"/>
  <c r="AR285" i="10"/>
  <c r="AQ283" i="10"/>
  <c r="BF283" i="10" s="1"/>
  <c r="D286" i="10"/>
  <c r="I285" i="10"/>
  <c r="BO285" i="10"/>
  <c r="BC282" i="10"/>
  <c r="AN280" i="10"/>
  <c r="BD280" i="10"/>
  <c r="AO281" i="10"/>
  <c r="BE281" i="10"/>
  <c r="AM279" i="10"/>
  <c r="BC279" i="10"/>
  <c r="BD282" i="10"/>
  <c r="BE282" i="10"/>
  <c r="J284" i="10" l="1"/>
  <c r="H284" i="10" s="1"/>
  <c r="BP285" i="10"/>
  <c r="AU285" i="10"/>
  <c r="AV285" i="10"/>
  <c r="AT285" i="10"/>
  <c r="AW285" i="10"/>
  <c r="BM285" i="10"/>
  <c r="BL285" i="10"/>
  <c r="S277" i="10"/>
  <c r="AX286" i="10"/>
  <c r="AR286" i="10"/>
  <c r="BG285" i="10"/>
  <c r="BH282" i="10"/>
  <c r="AM280" i="10"/>
  <c r="BC280" i="10"/>
  <c r="BB279" i="10"/>
  <c r="D287" i="10"/>
  <c r="I286" i="10"/>
  <c r="BO286" i="10"/>
  <c r="BF284" i="10"/>
  <c r="AP284" i="10"/>
  <c r="AO284" i="10" s="1"/>
  <c r="AN284" i="10" s="1"/>
  <c r="AM284" i="10" s="1"/>
  <c r="BB284" i="10" s="1"/>
  <c r="AP283" i="10"/>
  <c r="AN281" i="10"/>
  <c r="BD281" i="10"/>
  <c r="BP286" i="10" l="1"/>
  <c r="AU286" i="10"/>
  <c r="AV286" i="10"/>
  <c r="AT286" i="10"/>
  <c r="AW286" i="10"/>
  <c r="AQ286" i="10" s="1"/>
  <c r="J285" i="10"/>
  <c r="H285" i="10" s="1"/>
  <c r="BM286" i="10"/>
  <c r="BL286" i="10"/>
  <c r="BH279" i="10"/>
  <c r="S279" i="10" s="1"/>
  <c r="S282" i="10"/>
  <c r="AX287" i="10"/>
  <c r="AR287" i="10"/>
  <c r="BG286" i="10"/>
  <c r="BC284" i="10"/>
  <c r="D288" i="10"/>
  <c r="I287" i="10"/>
  <c r="BO287" i="10"/>
  <c r="AO283" i="10"/>
  <c r="BE283" i="10"/>
  <c r="AQ285" i="10"/>
  <c r="BF285" i="10" s="1"/>
  <c r="BB280" i="10"/>
  <c r="BE284" i="10"/>
  <c r="BD284" i="10"/>
  <c r="AM281" i="10"/>
  <c r="BC281" i="10"/>
  <c r="BP287" i="10" l="1"/>
  <c r="AV287" i="10"/>
  <c r="AU287" i="10"/>
  <c r="AT287" i="10"/>
  <c r="AW287" i="10"/>
  <c r="J286" i="10"/>
  <c r="H286" i="10" s="1"/>
  <c r="BM287" i="10"/>
  <c r="BL287" i="10"/>
  <c r="BH280" i="10"/>
  <c r="AR288" i="10"/>
  <c r="AX288" i="10"/>
  <c r="BG287" i="10"/>
  <c r="BH284" i="10"/>
  <c r="AN283" i="10"/>
  <c r="BD283" i="10"/>
  <c r="BF286" i="10"/>
  <c r="AP286" i="10"/>
  <c r="AO286" i="10" s="1"/>
  <c r="AN286" i="10" s="1"/>
  <c r="AM286" i="10" s="1"/>
  <c r="BB286" i="10" s="1"/>
  <c r="BB281" i="10"/>
  <c r="AP285" i="10"/>
  <c r="D289" i="10"/>
  <c r="I288" i="10"/>
  <c r="BO288" i="10"/>
  <c r="BP288" i="10" l="1"/>
  <c r="AU288" i="10"/>
  <c r="AV288" i="10"/>
  <c r="AT288" i="10"/>
  <c r="AW288" i="10"/>
  <c r="AQ288" i="10" s="1"/>
  <c r="J287" i="10"/>
  <c r="H287" i="10" s="1"/>
  <c r="BM288" i="10"/>
  <c r="BL288" i="10"/>
  <c r="S280" i="10"/>
  <c r="BH281" i="10"/>
  <c r="S284" i="10"/>
  <c r="BG288" i="10"/>
  <c r="AR289" i="10"/>
  <c r="AX289" i="10"/>
  <c r="AQ287" i="10"/>
  <c r="BF287" i="10" s="1"/>
  <c r="AM283" i="10"/>
  <c r="BC283" i="10"/>
  <c r="D290" i="10"/>
  <c r="I289" i="10"/>
  <c r="BO289" i="10"/>
  <c r="AO285" i="10"/>
  <c r="BE285" i="10"/>
  <c r="BE286" i="10"/>
  <c r="BC286" i="10"/>
  <c r="BD286" i="10"/>
  <c r="BP289" i="10" l="1"/>
  <c r="AV289" i="10"/>
  <c r="AU289" i="10"/>
  <c r="AT289" i="10"/>
  <c r="AW289" i="10"/>
  <c r="AQ289" i="10" s="1"/>
  <c r="J288" i="10"/>
  <c r="H288" i="10" s="1"/>
  <c r="BM289" i="10"/>
  <c r="BL289" i="10"/>
  <c r="S281" i="10"/>
  <c r="BG289" i="10"/>
  <c r="AR290" i="10"/>
  <c r="AX290" i="10"/>
  <c r="BH286" i="10"/>
  <c r="D291" i="10"/>
  <c r="I290" i="10"/>
  <c r="BO290" i="10"/>
  <c r="BB283" i="10"/>
  <c r="BF288" i="10"/>
  <c r="AP288" i="10"/>
  <c r="AO288" i="10" s="1"/>
  <c r="AN288" i="10" s="1"/>
  <c r="AM288" i="10" s="1"/>
  <c r="BB288" i="10" s="1"/>
  <c r="AP287" i="10"/>
  <c r="AN285" i="10"/>
  <c r="BD285" i="10"/>
  <c r="BP290" i="10" l="1"/>
  <c r="AV290" i="10"/>
  <c r="AU290" i="10"/>
  <c r="AT290" i="10"/>
  <c r="AW290" i="10"/>
  <c r="J289" i="10"/>
  <c r="H289" i="10" s="1"/>
  <c r="BM290" i="10"/>
  <c r="BL290" i="10"/>
  <c r="BH283" i="10"/>
  <c r="BG290" i="10"/>
  <c r="S286" i="10"/>
  <c r="AR291" i="10"/>
  <c r="AX291" i="10"/>
  <c r="BE288" i="10"/>
  <c r="BD288" i="10"/>
  <c r="AM285" i="10"/>
  <c r="BC285" i="10"/>
  <c r="BF289" i="10"/>
  <c r="AP289" i="10"/>
  <c r="AO289" i="10" s="1"/>
  <c r="AN289" i="10" s="1"/>
  <c r="AM289" i="10" s="1"/>
  <c r="BB289" i="10" s="1"/>
  <c r="AO287" i="10"/>
  <c r="BE287" i="10"/>
  <c r="BC288" i="10"/>
  <c r="D292" i="10"/>
  <c r="I291" i="10"/>
  <c r="BO291" i="10"/>
  <c r="BP291" i="10" l="1"/>
  <c r="AV291" i="10"/>
  <c r="AU291" i="10"/>
  <c r="AT291" i="10"/>
  <c r="AW291" i="10"/>
  <c r="AQ291" i="10" s="1"/>
  <c r="J290" i="10"/>
  <c r="H290" i="10" s="1"/>
  <c r="BM291" i="10"/>
  <c r="BL291" i="10"/>
  <c r="S283" i="10"/>
  <c r="BH288" i="10"/>
  <c r="AR292" i="10"/>
  <c r="AX292" i="10"/>
  <c r="BG291" i="10"/>
  <c r="BE289" i="10"/>
  <c r="BD289" i="10"/>
  <c r="AN287" i="10"/>
  <c r="BD287" i="10"/>
  <c r="BC289" i="10"/>
  <c r="AQ290" i="10"/>
  <c r="BF290" i="10" s="1"/>
  <c r="BB285" i="10"/>
  <c r="D293" i="10"/>
  <c r="I292" i="10"/>
  <c r="BO292" i="10"/>
  <c r="BP292" i="10" l="1"/>
  <c r="AU292" i="10"/>
  <c r="AV292" i="10"/>
  <c r="AT292" i="10"/>
  <c r="AW292" i="10"/>
  <c r="J291" i="10"/>
  <c r="H291" i="10" s="1"/>
  <c r="BM292" i="10"/>
  <c r="BL292" i="10"/>
  <c r="BH285" i="10"/>
  <c r="S288" i="10"/>
  <c r="BG292" i="10"/>
  <c r="AX293" i="10"/>
  <c r="AR293" i="10"/>
  <c r="BH289" i="10"/>
  <c r="BF291" i="10"/>
  <c r="AP291" i="10"/>
  <c r="AO291" i="10" s="1"/>
  <c r="AN291" i="10" s="1"/>
  <c r="AM291" i="10" s="1"/>
  <c r="BB291" i="10" s="1"/>
  <c r="AP290" i="10"/>
  <c r="D294" i="10"/>
  <c r="I293" i="10"/>
  <c r="BO293" i="10"/>
  <c r="AM287" i="10"/>
  <c r="BC287" i="10"/>
  <c r="BP293" i="10" l="1"/>
  <c r="AV293" i="10"/>
  <c r="AU293" i="10"/>
  <c r="AT293" i="10"/>
  <c r="AW293" i="10"/>
  <c r="AQ293" i="10" s="1"/>
  <c r="J292" i="10"/>
  <c r="H292" i="10" s="1"/>
  <c r="BM293" i="10"/>
  <c r="BL293" i="10"/>
  <c r="S285" i="10"/>
  <c r="S289" i="10"/>
  <c r="AR294" i="10"/>
  <c r="AX294" i="10"/>
  <c r="BG293" i="10"/>
  <c r="BD291" i="10"/>
  <c r="BE291" i="10"/>
  <c r="D295" i="10"/>
  <c r="I294" i="10"/>
  <c r="BO294" i="10"/>
  <c r="AO290" i="10"/>
  <c r="BE290" i="10"/>
  <c r="BC291" i="10"/>
  <c r="BB287" i="10"/>
  <c r="AQ292" i="10"/>
  <c r="BF292" i="10" s="1"/>
  <c r="BP294" i="10" l="1"/>
  <c r="AU294" i="10"/>
  <c r="AV294" i="10"/>
  <c r="AT294" i="10"/>
  <c r="AW294" i="10"/>
  <c r="AQ294" i="10" s="1"/>
  <c r="J293" i="10"/>
  <c r="H293" i="10" s="1"/>
  <c r="BM294" i="10"/>
  <c r="BL294" i="10"/>
  <c r="BH287" i="10"/>
  <c r="BH291" i="10"/>
  <c r="AR295" i="10"/>
  <c r="AX295" i="10"/>
  <c r="BG294" i="10"/>
  <c r="AP292" i="10"/>
  <c r="BD290" i="10"/>
  <c r="AN290" i="10"/>
  <c r="D296" i="10"/>
  <c r="I295" i="10"/>
  <c r="BO295" i="10"/>
  <c r="BF293" i="10"/>
  <c r="AP293" i="10"/>
  <c r="AO293" i="10" s="1"/>
  <c r="AN293" i="10" s="1"/>
  <c r="AM293" i="10" s="1"/>
  <c r="BB293" i="10" s="1"/>
  <c r="BP295" i="10" l="1"/>
  <c r="AV295" i="10"/>
  <c r="AU295" i="10"/>
  <c r="AT295" i="10"/>
  <c r="AW295" i="10"/>
  <c r="AQ295" i="10" s="1"/>
  <c r="J294" i="10"/>
  <c r="H294" i="10" s="1"/>
  <c r="BM295" i="10"/>
  <c r="BL295" i="10"/>
  <c r="J295" i="10" s="1"/>
  <c r="H295" i="10" s="1"/>
  <c r="S287" i="10"/>
  <c r="S291" i="10"/>
  <c r="BG295" i="10"/>
  <c r="AR296" i="10"/>
  <c r="AX296" i="10"/>
  <c r="D297" i="10"/>
  <c r="I296" i="10"/>
  <c r="BO296" i="10"/>
  <c r="AM290" i="10"/>
  <c r="BC290" i="10"/>
  <c r="BE293" i="10"/>
  <c r="AO292" i="10"/>
  <c r="BE292" i="10"/>
  <c r="BF294" i="10"/>
  <c r="AP294" i="10"/>
  <c r="AO294" i="10" s="1"/>
  <c r="AN294" i="10" s="1"/>
  <c r="AM294" i="10" s="1"/>
  <c r="BB294" i="10" s="1"/>
  <c r="BC293" i="10"/>
  <c r="BD293" i="10"/>
  <c r="BP296" i="10" l="1"/>
  <c r="AU296" i="10"/>
  <c r="AV296" i="10"/>
  <c r="AT296" i="10"/>
  <c r="AW296" i="10"/>
  <c r="AQ296" i="10" s="1"/>
  <c r="BM296" i="10"/>
  <c r="BL296" i="10"/>
  <c r="AR297" i="10"/>
  <c r="AX297" i="10"/>
  <c r="BG296" i="10"/>
  <c r="BD294" i="10"/>
  <c r="BH293" i="10"/>
  <c r="BC294" i="10"/>
  <c r="BB290" i="10"/>
  <c r="D298" i="10"/>
  <c r="I297" i="10"/>
  <c r="BO297" i="10"/>
  <c r="BF295" i="10"/>
  <c r="AP295" i="10"/>
  <c r="AO295" i="10" s="1"/>
  <c r="AN295" i="10" s="1"/>
  <c r="AM295" i="10" s="1"/>
  <c r="BB295" i="10" s="1"/>
  <c r="AN292" i="10"/>
  <c r="BD292" i="10"/>
  <c r="BE294" i="10"/>
  <c r="BP297" i="10" l="1"/>
  <c r="AU297" i="10"/>
  <c r="AV297" i="10"/>
  <c r="AT297" i="10"/>
  <c r="AW297" i="10"/>
  <c r="AQ297" i="10" s="1"/>
  <c r="J296" i="10"/>
  <c r="H296" i="10" s="1"/>
  <c r="BM297" i="10"/>
  <c r="BL297" i="10"/>
  <c r="BH290" i="10"/>
  <c r="S293" i="10"/>
  <c r="BG297" i="10"/>
  <c r="AX298" i="10"/>
  <c r="AR298" i="10"/>
  <c r="BH294" i="10"/>
  <c r="AM292" i="10"/>
  <c r="BC292" i="10"/>
  <c r="D299" i="10"/>
  <c r="I298" i="10"/>
  <c r="BO298" i="10"/>
  <c r="BE295" i="10"/>
  <c r="BC295" i="10"/>
  <c r="BF296" i="10"/>
  <c r="AP296" i="10"/>
  <c r="AO296" i="10" s="1"/>
  <c r="AN296" i="10" s="1"/>
  <c r="AM296" i="10" s="1"/>
  <c r="BB296" i="10" s="1"/>
  <c r="BD295" i="10"/>
  <c r="J297" i="10" l="1"/>
  <c r="H297" i="10" s="1"/>
  <c r="BP298" i="10"/>
  <c r="AV298" i="10"/>
  <c r="AU298" i="10"/>
  <c r="AT298" i="10"/>
  <c r="AW298" i="10"/>
  <c r="BM298" i="10"/>
  <c r="BL298" i="10"/>
  <c r="S290" i="10"/>
  <c r="S294" i="10"/>
  <c r="AR299" i="10"/>
  <c r="AX299" i="10"/>
  <c r="BG298" i="10"/>
  <c r="BH295" i="10"/>
  <c r="BE296" i="10"/>
  <c r="BC296" i="10"/>
  <c r="BF297" i="10"/>
  <c r="AP297" i="10"/>
  <c r="AO297" i="10" s="1"/>
  <c r="AN297" i="10" s="1"/>
  <c r="AM297" i="10" s="1"/>
  <c r="BB297" i="10" s="1"/>
  <c r="BD296" i="10"/>
  <c r="D300" i="10"/>
  <c r="I299" i="10"/>
  <c r="BO299" i="10"/>
  <c r="BB292" i="10"/>
  <c r="BP299" i="10" l="1"/>
  <c r="AV299" i="10"/>
  <c r="AU299" i="10"/>
  <c r="AT299" i="10"/>
  <c r="AW299" i="10"/>
  <c r="AQ299" i="10" s="1"/>
  <c r="J298" i="10"/>
  <c r="H298" i="10" s="1"/>
  <c r="BM299" i="10"/>
  <c r="BL299" i="10"/>
  <c r="BH292" i="10"/>
  <c r="S295" i="10"/>
  <c r="BG299" i="10"/>
  <c r="BH296" i="10"/>
  <c r="AR300" i="10"/>
  <c r="AX300" i="10"/>
  <c r="BD297" i="10"/>
  <c r="BE297" i="10"/>
  <c r="D301" i="10"/>
  <c r="I300" i="10"/>
  <c r="BO300" i="10"/>
  <c r="BC297" i="10"/>
  <c r="AQ298" i="10"/>
  <c r="BF298" i="10" s="1"/>
  <c r="BP300" i="10" l="1"/>
  <c r="AU300" i="10"/>
  <c r="AV300" i="10"/>
  <c r="AT300" i="10"/>
  <c r="AW300" i="10"/>
  <c r="AQ300" i="10" s="1"/>
  <c r="J299" i="10"/>
  <c r="H299" i="10" s="1"/>
  <c r="BM300" i="10"/>
  <c r="BL300" i="10"/>
  <c r="S292" i="10"/>
  <c r="S296" i="10"/>
  <c r="BG300" i="10"/>
  <c r="BH297" i="10"/>
  <c r="AX301" i="10"/>
  <c r="AR301" i="10"/>
  <c r="BF299" i="10"/>
  <c r="AP299" i="10"/>
  <c r="AO299" i="10" s="1"/>
  <c r="AN299" i="10" s="1"/>
  <c r="AM299" i="10" s="1"/>
  <c r="BB299" i="10" s="1"/>
  <c r="AP298" i="10"/>
  <c r="D302" i="10"/>
  <c r="I301" i="10"/>
  <c r="BO301" i="10"/>
  <c r="J300" i="10" l="1"/>
  <c r="H300" i="10" s="1"/>
  <c r="BP301" i="10"/>
  <c r="AU301" i="10"/>
  <c r="AV301" i="10"/>
  <c r="AT301" i="10"/>
  <c r="AW301" i="10"/>
  <c r="AQ301" i="10" s="1"/>
  <c r="BM301" i="10"/>
  <c r="BL301" i="10"/>
  <c r="S297" i="10"/>
  <c r="AR302" i="10"/>
  <c r="AX302" i="10"/>
  <c r="BG301" i="10"/>
  <c r="AO298" i="10"/>
  <c r="BE298" i="10"/>
  <c r="BE299" i="10"/>
  <c r="BD299" i="10"/>
  <c r="BC299" i="10"/>
  <c r="D303" i="10"/>
  <c r="I302" i="10"/>
  <c r="BO302" i="10"/>
  <c r="BF300" i="10"/>
  <c r="AP300" i="10"/>
  <c r="AO300" i="10" s="1"/>
  <c r="AN300" i="10" s="1"/>
  <c r="AM300" i="10" s="1"/>
  <c r="BB300" i="10" s="1"/>
  <c r="BP302" i="10" l="1"/>
  <c r="AU302" i="10"/>
  <c r="AV302" i="10"/>
  <c r="AT302" i="10"/>
  <c r="AW302" i="10"/>
  <c r="AQ302" i="10" s="1"/>
  <c r="J301" i="10"/>
  <c r="H301" i="10" s="1"/>
  <c r="BM302" i="10"/>
  <c r="BL302" i="10"/>
  <c r="BG302" i="10"/>
  <c r="AR303" i="10"/>
  <c r="AX303" i="10"/>
  <c r="BH299" i="10"/>
  <c r="AN298" i="10"/>
  <c r="BD298" i="10"/>
  <c r="BC300" i="10"/>
  <c r="BD300" i="10"/>
  <c r="BF301" i="10"/>
  <c r="AP301" i="10"/>
  <c r="AO301" i="10" s="1"/>
  <c r="AN301" i="10" s="1"/>
  <c r="AM301" i="10" s="1"/>
  <c r="BB301" i="10" s="1"/>
  <c r="D304" i="10"/>
  <c r="I303" i="10"/>
  <c r="BO303" i="10"/>
  <c r="BE300" i="10"/>
  <c r="BP303" i="10" l="1"/>
  <c r="AV303" i="10"/>
  <c r="AU303" i="10"/>
  <c r="AT303" i="10"/>
  <c r="AW303" i="10"/>
  <c r="AQ303" i="10" s="1"/>
  <c r="J302" i="10"/>
  <c r="H302" i="10" s="1"/>
  <c r="BM303" i="10"/>
  <c r="BL303" i="10"/>
  <c r="S299" i="10"/>
  <c r="BG303" i="10"/>
  <c r="AR304" i="10"/>
  <c r="AX304" i="10"/>
  <c r="BD301" i="10"/>
  <c r="BH300" i="10"/>
  <c r="BC301" i="10"/>
  <c r="BF302" i="10"/>
  <c r="AP302" i="10"/>
  <c r="AO302" i="10" s="1"/>
  <c r="AN302" i="10" s="1"/>
  <c r="AM302" i="10" s="1"/>
  <c r="BB302" i="10" s="1"/>
  <c r="BE301" i="10"/>
  <c r="AM298" i="10"/>
  <c r="BC298" i="10"/>
  <c r="D305" i="10"/>
  <c r="I304" i="10"/>
  <c r="BO304" i="10"/>
  <c r="BP304" i="10" l="1"/>
  <c r="AU304" i="10"/>
  <c r="AV304" i="10"/>
  <c r="AT304" i="10"/>
  <c r="AW304" i="10"/>
  <c r="AQ304" i="10" s="1"/>
  <c r="J303" i="10"/>
  <c r="H303" i="10" s="1"/>
  <c r="BM304" i="10"/>
  <c r="BL304" i="10"/>
  <c r="S300" i="10"/>
  <c r="BG304" i="10"/>
  <c r="BH301" i="10"/>
  <c r="AR305" i="10"/>
  <c r="AX305" i="10"/>
  <c r="D306" i="10"/>
  <c r="I305" i="10"/>
  <c r="BO305" i="10"/>
  <c r="BE302" i="10"/>
  <c r="BB298" i="10"/>
  <c r="BF303" i="10"/>
  <c r="AP303" i="10"/>
  <c r="AO303" i="10" s="1"/>
  <c r="AN303" i="10" s="1"/>
  <c r="AM303" i="10" s="1"/>
  <c r="BB303" i="10" s="1"/>
  <c r="BC302" i="10"/>
  <c r="BD302" i="10"/>
  <c r="BP305" i="10" l="1"/>
  <c r="AU305" i="10"/>
  <c r="AV305" i="10"/>
  <c r="AT305" i="10"/>
  <c r="AW305" i="10"/>
  <c r="J304" i="10"/>
  <c r="H304" i="10" s="1"/>
  <c r="BM305" i="10"/>
  <c r="BL305" i="10"/>
  <c r="BH298" i="10"/>
  <c r="S301" i="10"/>
  <c r="BG305" i="10"/>
  <c r="AR306" i="10"/>
  <c r="AX306" i="10"/>
  <c r="BH302" i="10"/>
  <c r="BC303" i="10"/>
  <c r="BD303" i="10"/>
  <c r="BE303" i="10"/>
  <c r="BF304" i="10"/>
  <c r="AP304" i="10"/>
  <c r="AO304" i="10" s="1"/>
  <c r="AN304" i="10" s="1"/>
  <c r="AM304" i="10" s="1"/>
  <c r="BB304" i="10" s="1"/>
  <c r="D307" i="10"/>
  <c r="I306" i="10"/>
  <c r="BO306" i="10"/>
  <c r="J305" i="10" l="1"/>
  <c r="H305" i="10" s="1"/>
  <c r="BP306" i="10"/>
  <c r="AV306" i="10"/>
  <c r="AU306" i="10"/>
  <c r="AT306" i="10"/>
  <c r="AW306" i="10"/>
  <c r="AQ306" i="10" s="1"/>
  <c r="BM306" i="10"/>
  <c r="BL306" i="10"/>
  <c r="S298" i="10"/>
  <c r="S302" i="10"/>
  <c r="BH303" i="10"/>
  <c r="AX307" i="10"/>
  <c r="AR307" i="10"/>
  <c r="BG306" i="10"/>
  <c r="D308" i="10"/>
  <c r="I307" i="10"/>
  <c r="BO307" i="10"/>
  <c r="AQ305" i="10"/>
  <c r="BF305" i="10" s="1"/>
  <c r="BE304" i="10"/>
  <c r="BD304" i="10"/>
  <c r="BC304" i="10"/>
  <c r="BP307" i="10" l="1"/>
  <c r="AV307" i="10"/>
  <c r="AU307" i="10"/>
  <c r="AT307" i="10"/>
  <c r="AW307" i="10"/>
  <c r="AQ307" i="10" s="1"/>
  <c r="J306" i="10"/>
  <c r="H306" i="10" s="1"/>
  <c r="BM307" i="10"/>
  <c r="BL307" i="10"/>
  <c r="S303" i="10"/>
  <c r="AR308" i="10"/>
  <c r="AX308" i="10"/>
  <c r="BG307" i="10"/>
  <c r="BH304" i="10"/>
  <c r="AP305" i="10"/>
  <c r="D309" i="10"/>
  <c r="I308" i="10"/>
  <c r="BO308" i="10"/>
  <c r="BF306" i="10"/>
  <c r="AP306" i="10"/>
  <c r="AO306" i="10" s="1"/>
  <c r="AN306" i="10" s="1"/>
  <c r="AM306" i="10" s="1"/>
  <c r="BB306" i="10" s="1"/>
  <c r="BP308" i="10" l="1"/>
  <c r="AU308" i="10"/>
  <c r="AV308" i="10"/>
  <c r="AT308" i="10"/>
  <c r="AW308" i="10"/>
  <c r="AQ308" i="10" s="1"/>
  <c r="J307" i="10"/>
  <c r="H307" i="10" s="1"/>
  <c r="BM308" i="10"/>
  <c r="BL308" i="10"/>
  <c r="S304" i="10"/>
  <c r="BG308" i="10"/>
  <c r="AR309" i="10"/>
  <c r="AX309" i="10"/>
  <c r="BE306" i="10"/>
  <c r="BF307" i="10"/>
  <c r="AP307" i="10"/>
  <c r="AO307" i="10" s="1"/>
  <c r="AN307" i="10" s="1"/>
  <c r="AM307" i="10" s="1"/>
  <c r="BB307" i="10" s="1"/>
  <c r="BD306" i="10"/>
  <c r="D310" i="10"/>
  <c r="I309" i="10"/>
  <c r="BO309" i="10"/>
  <c r="AO305" i="10"/>
  <c r="BE305" i="10"/>
  <c r="BC306" i="10"/>
  <c r="BP309" i="10" l="1"/>
  <c r="AV309" i="10"/>
  <c r="AU309" i="10"/>
  <c r="AT309" i="10"/>
  <c r="AW309" i="10"/>
  <c r="BG309" i="10"/>
  <c r="J308" i="10"/>
  <c r="H308" i="10" s="1"/>
  <c r="BM309" i="10"/>
  <c r="BL309" i="10"/>
  <c r="AX310" i="10"/>
  <c r="AR310" i="10"/>
  <c r="BH306" i="10"/>
  <c r="BE307" i="10"/>
  <c r="BD307" i="10"/>
  <c r="BC307" i="10"/>
  <c r="D311" i="10"/>
  <c r="I310" i="10"/>
  <c r="BO310" i="10"/>
  <c r="AN305" i="10"/>
  <c r="BD305" i="10"/>
  <c r="BF308" i="10"/>
  <c r="AP308" i="10"/>
  <c r="AO308" i="10" s="1"/>
  <c r="AN308" i="10" s="1"/>
  <c r="AM308" i="10" s="1"/>
  <c r="BB308" i="10" s="1"/>
  <c r="BP310" i="10" l="1"/>
  <c r="AU310" i="10"/>
  <c r="AV310" i="10"/>
  <c r="AT310" i="10"/>
  <c r="AW310" i="10"/>
  <c r="J309" i="10"/>
  <c r="H309" i="10" s="1"/>
  <c r="BM310" i="10"/>
  <c r="BL310" i="10"/>
  <c r="S306" i="10"/>
  <c r="BH307" i="10"/>
  <c r="AX311" i="10"/>
  <c r="AR311" i="10"/>
  <c r="BG310" i="10"/>
  <c r="BD308" i="10"/>
  <c r="BE308" i="10"/>
  <c r="D312" i="10"/>
  <c r="I311" i="10"/>
  <c r="BO311" i="10"/>
  <c r="AM305" i="10"/>
  <c r="BC305" i="10"/>
  <c r="AQ309" i="10"/>
  <c r="BF309" i="10" s="1"/>
  <c r="BC308" i="10"/>
  <c r="BP311" i="10" l="1"/>
  <c r="AV311" i="10"/>
  <c r="AU311" i="10"/>
  <c r="AT311" i="10"/>
  <c r="AW311" i="10"/>
  <c r="AQ311" i="10" s="1"/>
  <c r="J310" i="10"/>
  <c r="H310" i="10" s="1"/>
  <c r="BM311" i="10"/>
  <c r="BL311" i="10"/>
  <c r="S307" i="10"/>
  <c r="AR312" i="10"/>
  <c r="AX312" i="10"/>
  <c r="BG311" i="10"/>
  <c r="BH308" i="10"/>
  <c r="BB305" i="10"/>
  <c r="AQ310" i="10"/>
  <c r="D313" i="10"/>
  <c r="I312" i="10"/>
  <c r="BO312" i="10"/>
  <c r="AP309" i="10"/>
  <c r="BP312" i="10" l="1"/>
  <c r="AU312" i="10"/>
  <c r="AV312" i="10"/>
  <c r="AT312" i="10"/>
  <c r="AW312" i="10"/>
  <c r="AQ312" i="10" s="1"/>
  <c r="J311" i="10"/>
  <c r="H311" i="10" s="1"/>
  <c r="BM312" i="10"/>
  <c r="BL312" i="10"/>
  <c r="BH305" i="10"/>
  <c r="S308" i="10"/>
  <c r="BG312" i="10"/>
  <c r="AR313" i="10"/>
  <c r="AX313" i="10"/>
  <c r="D314" i="10"/>
  <c r="I313" i="10"/>
  <c r="BO313" i="10"/>
  <c r="AP310" i="10"/>
  <c r="BF311" i="10"/>
  <c r="AP311" i="10"/>
  <c r="AO311" i="10" s="1"/>
  <c r="AN311" i="10" s="1"/>
  <c r="AM311" i="10" s="1"/>
  <c r="BB311" i="10" s="1"/>
  <c r="BF310" i="10"/>
  <c r="AO309" i="10"/>
  <c r="BE309" i="10"/>
  <c r="BP313" i="10" l="1"/>
  <c r="AU313" i="10"/>
  <c r="AV313" i="10"/>
  <c r="AT313" i="10"/>
  <c r="AW313" i="10"/>
  <c r="AQ313" i="10" s="1"/>
  <c r="J312" i="10"/>
  <c r="H312" i="10" s="1"/>
  <c r="BM313" i="10"/>
  <c r="BL313" i="10"/>
  <c r="S305" i="10"/>
  <c r="BG313" i="10"/>
  <c r="AX314" i="10"/>
  <c r="AR314" i="10"/>
  <c r="D315" i="10"/>
  <c r="I314" i="10"/>
  <c r="BO314" i="10"/>
  <c r="BD311" i="10"/>
  <c r="BC311" i="10"/>
  <c r="BF312" i="10"/>
  <c r="AP312" i="10"/>
  <c r="AO312" i="10" s="1"/>
  <c r="AN312" i="10" s="1"/>
  <c r="AM312" i="10" s="1"/>
  <c r="BB312" i="10" s="1"/>
  <c r="AN309" i="10"/>
  <c r="BD309" i="10"/>
  <c r="AO310" i="10"/>
  <c r="BE310" i="10"/>
  <c r="BE311" i="10"/>
  <c r="BP314" i="10" l="1"/>
  <c r="AV314" i="10"/>
  <c r="AU314" i="10"/>
  <c r="AT314" i="10"/>
  <c r="AW314" i="10"/>
  <c r="J313" i="10"/>
  <c r="H313" i="10" s="1"/>
  <c r="BM314" i="10"/>
  <c r="BL314" i="10"/>
  <c r="AX315" i="10"/>
  <c r="AR315" i="10"/>
  <c r="BG314" i="10"/>
  <c r="BE312" i="10"/>
  <c r="BH311" i="10"/>
  <c r="AN310" i="10"/>
  <c r="BD310" i="10"/>
  <c r="BF313" i="10"/>
  <c r="AP313" i="10"/>
  <c r="AO313" i="10" s="1"/>
  <c r="AN313" i="10" s="1"/>
  <c r="AM313" i="10" s="1"/>
  <c r="BB313" i="10" s="1"/>
  <c r="AM309" i="10"/>
  <c r="BC309" i="10"/>
  <c r="D316" i="10"/>
  <c r="I315" i="10"/>
  <c r="BO315" i="10"/>
  <c r="BD312" i="10"/>
  <c r="BC312" i="10"/>
  <c r="BP315" i="10" l="1"/>
  <c r="AV315" i="10"/>
  <c r="AU315" i="10"/>
  <c r="AT315" i="10"/>
  <c r="AW315" i="10"/>
  <c r="J314" i="10"/>
  <c r="H314" i="10" s="1"/>
  <c r="BM315" i="10"/>
  <c r="BL315" i="10"/>
  <c r="S311" i="10"/>
  <c r="AR316" i="10"/>
  <c r="AX316" i="10"/>
  <c r="BG315" i="10"/>
  <c r="BH312" i="10"/>
  <c r="BC313" i="10"/>
  <c r="AQ314" i="10"/>
  <c r="BF314" i="10" s="1"/>
  <c r="D317" i="10"/>
  <c r="I316" i="10"/>
  <c r="BO316" i="10"/>
  <c r="BB309" i="10"/>
  <c r="AM310" i="10"/>
  <c r="BC310" i="10"/>
  <c r="BD313" i="10"/>
  <c r="BE313" i="10"/>
  <c r="BP316" i="10" l="1"/>
  <c r="AU316" i="10"/>
  <c r="AV316" i="10"/>
  <c r="AT316" i="10"/>
  <c r="AW316" i="10"/>
  <c r="J315" i="10"/>
  <c r="H315" i="10" s="1"/>
  <c r="BM316" i="10"/>
  <c r="BL316" i="10"/>
  <c r="BH309" i="10"/>
  <c r="S312" i="10"/>
  <c r="BG316" i="10"/>
  <c r="AR317" i="10"/>
  <c r="AX317" i="10"/>
  <c r="BH313" i="10"/>
  <c r="D318" i="10"/>
  <c r="I317" i="10"/>
  <c r="BO317" i="10"/>
  <c r="AQ315" i="10"/>
  <c r="BB310" i="10"/>
  <c r="AP314" i="10"/>
  <c r="BP317" i="10" l="1"/>
  <c r="AV317" i="10"/>
  <c r="AU317" i="10"/>
  <c r="AT317" i="10"/>
  <c r="AW317" i="10"/>
  <c r="AQ317" i="10" s="1"/>
  <c r="J316" i="10"/>
  <c r="H316" i="10" s="1"/>
  <c r="BM317" i="10"/>
  <c r="BL317" i="10"/>
  <c r="S309" i="10"/>
  <c r="BH310" i="10"/>
  <c r="S313" i="10"/>
  <c r="BG317" i="10"/>
  <c r="AX318" i="10"/>
  <c r="AR318" i="10"/>
  <c r="AQ316" i="10"/>
  <c r="BF316" i="10" s="1"/>
  <c r="AP315" i="10"/>
  <c r="BF315" i="10"/>
  <c r="AO314" i="10"/>
  <c r="BE314" i="10"/>
  <c r="D319" i="10"/>
  <c r="I318" i="10"/>
  <c r="BO318" i="10"/>
  <c r="BP318" i="10" l="1"/>
  <c r="AU318" i="10"/>
  <c r="AV318" i="10"/>
  <c r="AT318" i="10"/>
  <c r="AW318" i="10"/>
  <c r="AQ318" i="10" s="1"/>
  <c r="J317" i="10"/>
  <c r="H317" i="10" s="1"/>
  <c r="BM318" i="10"/>
  <c r="BL318" i="10"/>
  <c r="S310" i="10"/>
  <c r="AX319" i="10"/>
  <c r="AR319" i="10"/>
  <c r="BG318" i="10"/>
  <c r="AN314" i="10"/>
  <c r="BD314" i="10"/>
  <c r="BF317" i="10"/>
  <c r="AP317" i="10"/>
  <c r="AO317" i="10" s="1"/>
  <c r="AN317" i="10" s="1"/>
  <c r="AM317" i="10" s="1"/>
  <c r="BB317" i="10" s="1"/>
  <c r="AO315" i="10"/>
  <c r="BE315" i="10"/>
  <c r="D320" i="10"/>
  <c r="I319" i="10"/>
  <c r="BO319" i="10"/>
  <c r="AP316" i="10"/>
  <c r="BP319" i="10" l="1"/>
  <c r="AV319" i="10"/>
  <c r="AU319" i="10"/>
  <c r="AT319" i="10"/>
  <c r="AW319" i="10"/>
  <c r="AQ319" i="10" s="1"/>
  <c r="J318" i="10"/>
  <c r="H318" i="10" s="1"/>
  <c r="BM319" i="10"/>
  <c r="BL319" i="10"/>
  <c r="AX320" i="10"/>
  <c r="AR320" i="10"/>
  <c r="BG319" i="10"/>
  <c r="BC317" i="10"/>
  <c r="AO316" i="10"/>
  <c r="BE316" i="10"/>
  <c r="BE317" i="10"/>
  <c r="BD317" i="10"/>
  <c r="BF318" i="10"/>
  <c r="AP318" i="10"/>
  <c r="AO318" i="10" s="1"/>
  <c r="AN318" i="10" s="1"/>
  <c r="AM318" i="10" s="1"/>
  <c r="BB318" i="10" s="1"/>
  <c r="D321" i="10"/>
  <c r="I320" i="10"/>
  <c r="BO320" i="10"/>
  <c r="AN315" i="10"/>
  <c r="BD315" i="10"/>
  <c r="AM314" i="10"/>
  <c r="BC314" i="10"/>
  <c r="BP320" i="10" l="1"/>
  <c r="AU320" i="10"/>
  <c r="AV320" i="10"/>
  <c r="AT320" i="10"/>
  <c r="AW320" i="10"/>
  <c r="AQ320" i="10" s="1"/>
  <c r="J319" i="10"/>
  <c r="H319" i="10" s="1"/>
  <c r="BM320" i="10"/>
  <c r="BL320" i="10"/>
  <c r="J320" i="10" s="1"/>
  <c r="H320" i="10" s="1"/>
  <c r="AR321" i="10"/>
  <c r="AX321" i="10"/>
  <c r="BG320" i="10"/>
  <c r="BH317" i="10"/>
  <c r="BE318" i="10"/>
  <c r="AM315" i="10"/>
  <c r="BC315" i="10"/>
  <c r="D322" i="10"/>
  <c r="I321" i="10"/>
  <c r="BO321" i="10"/>
  <c r="AN316" i="10"/>
  <c r="BD316" i="10"/>
  <c r="BD318" i="10"/>
  <c r="BB314" i="10"/>
  <c r="BC318" i="10"/>
  <c r="BF319" i="10"/>
  <c r="AP319" i="10"/>
  <c r="AO319" i="10" s="1"/>
  <c r="AN319" i="10" s="1"/>
  <c r="AM319" i="10" s="1"/>
  <c r="BB319" i="10" s="1"/>
  <c r="BP321" i="10" l="1"/>
  <c r="AU321" i="10"/>
  <c r="AV321" i="10"/>
  <c r="AT321" i="10"/>
  <c r="AW321" i="10"/>
  <c r="AQ321" i="10" s="1"/>
  <c r="BM321" i="10"/>
  <c r="BL321" i="10"/>
  <c r="BH314" i="10"/>
  <c r="S317" i="10"/>
  <c r="BG321" i="10"/>
  <c r="AR322" i="10"/>
  <c r="AX322" i="10"/>
  <c r="BH318" i="10"/>
  <c r="AM316" i="10"/>
  <c r="BC316" i="10"/>
  <c r="D323" i="10"/>
  <c r="I322" i="10"/>
  <c r="BO322" i="10"/>
  <c r="BB315" i="10"/>
  <c r="BD319" i="10"/>
  <c r="BE319" i="10"/>
  <c r="BF320" i="10"/>
  <c r="AP320" i="10"/>
  <c r="AO320" i="10" s="1"/>
  <c r="AN320" i="10" s="1"/>
  <c r="AM320" i="10" s="1"/>
  <c r="BB320" i="10" s="1"/>
  <c r="BC319" i="10"/>
  <c r="BP322" i="10" l="1"/>
  <c r="AV322" i="10"/>
  <c r="AU322" i="10"/>
  <c r="AT322" i="10"/>
  <c r="AW322" i="10"/>
  <c r="J321" i="10"/>
  <c r="H321" i="10" s="1"/>
  <c r="BM322" i="10"/>
  <c r="BL322" i="10"/>
  <c r="S314" i="10"/>
  <c r="BH315" i="10"/>
  <c r="S315" i="10" s="1"/>
  <c r="S318" i="10"/>
  <c r="BG322" i="10"/>
  <c r="AR323" i="10"/>
  <c r="AX323" i="10"/>
  <c r="BC320" i="10"/>
  <c r="BH319" i="10"/>
  <c r="BF321" i="10"/>
  <c r="AP321" i="10"/>
  <c r="AO321" i="10" s="1"/>
  <c r="AN321" i="10" s="1"/>
  <c r="AM321" i="10" s="1"/>
  <c r="BB321" i="10" s="1"/>
  <c r="D324" i="10"/>
  <c r="I323" i="10"/>
  <c r="BO323" i="10"/>
  <c r="BD320" i="10"/>
  <c r="BE320" i="10"/>
  <c r="BB316" i="10"/>
  <c r="BP323" i="10" l="1"/>
  <c r="AV323" i="10"/>
  <c r="AU323" i="10"/>
  <c r="AT323" i="10"/>
  <c r="AW323" i="10"/>
  <c r="J322" i="10"/>
  <c r="H322" i="10" s="1"/>
  <c r="BM323" i="10"/>
  <c r="BL323" i="10"/>
  <c r="BH316" i="10"/>
  <c r="S319" i="10"/>
  <c r="BG323" i="10"/>
  <c r="AR324" i="10"/>
  <c r="AX324" i="10"/>
  <c r="BE321" i="10"/>
  <c r="BH320" i="10"/>
  <c r="BC321" i="10"/>
  <c r="BD321" i="10"/>
  <c r="D325" i="10"/>
  <c r="I324" i="10"/>
  <c r="BO324" i="10"/>
  <c r="AQ322" i="10"/>
  <c r="BP324" i="10" l="1"/>
  <c r="AU324" i="10"/>
  <c r="AV324" i="10"/>
  <c r="AT324" i="10"/>
  <c r="AW324" i="10"/>
  <c r="AQ324" i="10" s="1"/>
  <c r="J323" i="10"/>
  <c r="H323" i="10" s="1"/>
  <c r="BM324" i="10"/>
  <c r="BL324" i="10"/>
  <c r="S316" i="10"/>
  <c r="S320" i="10"/>
  <c r="BG324" i="10"/>
  <c r="BH321" i="10"/>
  <c r="AR325" i="10"/>
  <c r="AX325" i="10"/>
  <c r="AP322" i="10"/>
  <c r="D326" i="10"/>
  <c r="I325" i="10"/>
  <c r="BO325" i="10"/>
  <c r="BF322" i="10"/>
  <c r="AQ323" i="10"/>
  <c r="BF323" i="10" s="1"/>
  <c r="BP325" i="10" l="1"/>
  <c r="AU325" i="10"/>
  <c r="AV325" i="10"/>
  <c r="AT325" i="10"/>
  <c r="AW325" i="10"/>
  <c r="J324" i="10"/>
  <c r="H324" i="10" s="1"/>
  <c r="BM325" i="10"/>
  <c r="BL325" i="10"/>
  <c r="S321" i="10"/>
  <c r="BG325" i="10"/>
  <c r="AR326" i="10"/>
  <c r="AX326" i="10"/>
  <c r="BF324" i="10"/>
  <c r="AP324" i="10"/>
  <c r="AO324" i="10" s="1"/>
  <c r="AN324" i="10" s="1"/>
  <c r="AM324" i="10" s="1"/>
  <c r="BB324" i="10" s="1"/>
  <c r="D327" i="10"/>
  <c r="I326" i="10"/>
  <c r="BO326" i="10"/>
  <c r="AP323" i="10"/>
  <c r="AO322" i="10"/>
  <c r="BE322" i="10"/>
  <c r="BP326" i="10" l="1"/>
  <c r="AU326" i="10"/>
  <c r="AV326" i="10"/>
  <c r="AT326" i="10"/>
  <c r="AW326" i="10"/>
  <c r="AQ326" i="10" s="1"/>
  <c r="J325" i="10"/>
  <c r="H325" i="10" s="1"/>
  <c r="BM326" i="10"/>
  <c r="BL326" i="10"/>
  <c r="BG326" i="10"/>
  <c r="AX327" i="10"/>
  <c r="AR327" i="10"/>
  <c r="BE324" i="10"/>
  <c r="BC324" i="10"/>
  <c r="AN322" i="10"/>
  <c r="BD322" i="10"/>
  <c r="D328" i="10"/>
  <c r="I327" i="10"/>
  <c r="BO327" i="10"/>
  <c r="AO323" i="10"/>
  <c r="BE323" i="10"/>
  <c r="AQ325" i="10"/>
  <c r="BF325" i="10" s="1"/>
  <c r="BD324" i="10"/>
  <c r="BP327" i="10" l="1"/>
  <c r="AV327" i="10"/>
  <c r="AU327" i="10"/>
  <c r="AT327" i="10"/>
  <c r="AW327" i="10"/>
  <c r="AQ327" i="10" s="1"/>
  <c r="J326" i="10"/>
  <c r="H326" i="10" s="1"/>
  <c r="BM327" i="10"/>
  <c r="BL327" i="10"/>
  <c r="AR328" i="10"/>
  <c r="AX328" i="10"/>
  <c r="BH324" i="10"/>
  <c r="BG327" i="10"/>
  <c r="D329" i="10"/>
  <c r="I328" i="10"/>
  <c r="BO328" i="10"/>
  <c r="BF326" i="10"/>
  <c r="AP326" i="10"/>
  <c r="AO326" i="10" s="1"/>
  <c r="AN326" i="10" s="1"/>
  <c r="AM326" i="10" s="1"/>
  <c r="BB326" i="10" s="1"/>
  <c r="AP325" i="10"/>
  <c r="AN323" i="10"/>
  <c r="BD323" i="10"/>
  <c r="AM322" i="10"/>
  <c r="BC322" i="10"/>
  <c r="BP328" i="10" l="1"/>
  <c r="AU328" i="10"/>
  <c r="AV328" i="10"/>
  <c r="AT328" i="10"/>
  <c r="AW328" i="10"/>
  <c r="AQ328" i="10" s="1"/>
  <c r="J327" i="10"/>
  <c r="H327" i="10" s="1"/>
  <c r="BM328" i="10"/>
  <c r="BL328" i="10"/>
  <c r="S324" i="10"/>
  <c r="BG328" i="10"/>
  <c r="AR329" i="10"/>
  <c r="AX329" i="10"/>
  <c r="BE326" i="10"/>
  <c r="BD326" i="10"/>
  <c r="BC326" i="10"/>
  <c r="BB322" i="10"/>
  <c r="BF327" i="10"/>
  <c r="AP327" i="10"/>
  <c r="AO327" i="10" s="1"/>
  <c r="AN327" i="10" s="1"/>
  <c r="AM327" i="10" s="1"/>
  <c r="BB327" i="10" s="1"/>
  <c r="AM323" i="10"/>
  <c r="BC323" i="10"/>
  <c r="AO325" i="10"/>
  <c r="BE325" i="10"/>
  <c r="D330" i="10"/>
  <c r="I329" i="10"/>
  <c r="BO329" i="10"/>
  <c r="BP329" i="10" l="1"/>
  <c r="AV329" i="10"/>
  <c r="AU329" i="10"/>
  <c r="AT329" i="10"/>
  <c r="AW329" i="10"/>
  <c r="J328" i="10"/>
  <c r="H328" i="10" s="1"/>
  <c r="BM329" i="10"/>
  <c r="BL329" i="10"/>
  <c r="BH322" i="10"/>
  <c r="S322" i="10" s="1"/>
  <c r="BG329" i="10"/>
  <c r="AR330" i="10"/>
  <c r="AX330" i="10"/>
  <c r="BD327" i="10"/>
  <c r="BH326" i="10"/>
  <c r="AN325" i="10"/>
  <c r="BD325" i="10"/>
  <c r="BB323" i="10"/>
  <c r="D331" i="10"/>
  <c r="I330" i="10"/>
  <c r="BO330" i="10"/>
  <c r="BF328" i="10"/>
  <c r="AP328" i="10"/>
  <c r="AO328" i="10" s="1"/>
  <c r="AN328" i="10" s="1"/>
  <c r="AM328" i="10" s="1"/>
  <c r="BB328" i="10" s="1"/>
  <c r="BE327" i="10"/>
  <c r="BC327" i="10"/>
  <c r="BP330" i="10" l="1"/>
  <c r="AV330" i="10"/>
  <c r="AU330" i="10"/>
  <c r="AT330" i="10"/>
  <c r="AW330" i="10"/>
  <c r="AQ330" i="10" s="1"/>
  <c r="J329" i="10"/>
  <c r="H329" i="10" s="1"/>
  <c r="BM330" i="10"/>
  <c r="BL330" i="10"/>
  <c r="BH323" i="10"/>
  <c r="S326" i="10"/>
  <c r="BG330" i="10"/>
  <c r="AR331" i="10"/>
  <c r="AX331" i="10"/>
  <c r="BH327" i="10"/>
  <c r="AM325" i="10"/>
  <c r="BC325" i="10"/>
  <c r="AQ329" i="10"/>
  <c r="BF329" i="10" s="1"/>
  <c r="BE328" i="10"/>
  <c r="D332" i="10"/>
  <c r="I331" i="10"/>
  <c r="BO331" i="10"/>
  <c r="BC328" i="10"/>
  <c r="BD328" i="10"/>
  <c r="BP331" i="10" l="1"/>
  <c r="AV331" i="10"/>
  <c r="AU331" i="10"/>
  <c r="AT331" i="10"/>
  <c r="AW331" i="10"/>
  <c r="J330" i="10"/>
  <c r="H330" i="10" s="1"/>
  <c r="BM331" i="10"/>
  <c r="BL331" i="10"/>
  <c r="S323" i="10"/>
  <c r="S327" i="10"/>
  <c r="BG331" i="10"/>
  <c r="AX332" i="10"/>
  <c r="AR332" i="10"/>
  <c r="BH328" i="10"/>
  <c r="BF330" i="10"/>
  <c r="AP330" i="10"/>
  <c r="AO330" i="10" s="1"/>
  <c r="AN330" i="10" s="1"/>
  <c r="AM330" i="10" s="1"/>
  <c r="BB330" i="10" s="1"/>
  <c r="BB325" i="10"/>
  <c r="D333" i="10"/>
  <c r="I332" i="10"/>
  <c r="BO332" i="10"/>
  <c r="AP329" i="10"/>
  <c r="BP332" i="10" l="1"/>
  <c r="AU332" i="10"/>
  <c r="AV332" i="10"/>
  <c r="AT332" i="10"/>
  <c r="AW332" i="10"/>
  <c r="J331" i="10"/>
  <c r="H331" i="10" s="1"/>
  <c r="BM332" i="10"/>
  <c r="BL332" i="10"/>
  <c r="BH325" i="10"/>
  <c r="S325" i="10" s="1"/>
  <c r="S328" i="10"/>
  <c r="AR333" i="10"/>
  <c r="AX333" i="10"/>
  <c r="BG332" i="10"/>
  <c r="D334" i="10"/>
  <c r="I333" i="10"/>
  <c r="BO333" i="10"/>
  <c r="BD330" i="10"/>
  <c r="AO329" i="10"/>
  <c r="BE329" i="10"/>
  <c r="AQ331" i="10"/>
  <c r="BC330" i="10"/>
  <c r="BE330" i="10"/>
  <c r="BP333" i="10" l="1"/>
  <c r="AU333" i="10"/>
  <c r="AV333" i="10"/>
  <c r="AT333" i="10"/>
  <c r="AW333" i="10"/>
  <c r="AQ333" i="10" s="1"/>
  <c r="J332" i="10"/>
  <c r="H332" i="10" s="1"/>
  <c r="BM333" i="10"/>
  <c r="BL333" i="10"/>
  <c r="BG333" i="10"/>
  <c r="AR334" i="10"/>
  <c r="AX334" i="10"/>
  <c r="BH330" i="10"/>
  <c r="AQ332" i="10"/>
  <c r="BF332" i="10" s="1"/>
  <c r="AN329" i="10"/>
  <c r="BD329" i="10"/>
  <c r="AP331" i="10"/>
  <c r="D335" i="10"/>
  <c r="I334" i="10"/>
  <c r="BO334" i="10"/>
  <c r="BF331" i="10"/>
  <c r="BP334" i="10" l="1"/>
  <c r="AU334" i="10"/>
  <c r="AV334" i="10"/>
  <c r="AT334" i="10"/>
  <c r="AW334" i="10"/>
  <c r="J333" i="10"/>
  <c r="H333" i="10" s="1"/>
  <c r="BM334" i="10"/>
  <c r="BL334" i="10"/>
  <c r="S330" i="10"/>
  <c r="BG334" i="10"/>
  <c r="AX335" i="10"/>
  <c r="AR335" i="10"/>
  <c r="AO331" i="10"/>
  <c r="BE331" i="10"/>
  <c r="AM329" i="10"/>
  <c r="BC329" i="10"/>
  <c r="D336" i="10"/>
  <c r="I335" i="10"/>
  <c r="BO335" i="10"/>
  <c r="BF333" i="10"/>
  <c r="AP333" i="10"/>
  <c r="AO333" i="10" s="1"/>
  <c r="AN333" i="10" s="1"/>
  <c r="AM333" i="10" s="1"/>
  <c r="BB333" i="10" s="1"/>
  <c r="AP332" i="10"/>
  <c r="AQ334" i="10"/>
  <c r="BP335" i="10" l="1"/>
  <c r="AV335" i="10"/>
  <c r="AU335" i="10"/>
  <c r="AT335" i="10"/>
  <c r="AW335" i="10"/>
  <c r="AQ335" i="10" s="1"/>
  <c r="J334" i="10"/>
  <c r="H334" i="10" s="1"/>
  <c r="BM335" i="10"/>
  <c r="BL335" i="10"/>
  <c r="AR336" i="10"/>
  <c r="AX336" i="10"/>
  <c r="BG335" i="10"/>
  <c r="BD333" i="10"/>
  <c r="BE333" i="10"/>
  <c r="BC333" i="10"/>
  <c r="D337" i="10"/>
  <c r="I336" i="10"/>
  <c r="BO336" i="10"/>
  <c r="AO332" i="10"/>
  <c r="BE332" i="10"/>
  <c r="BB329" i="10"/>
  <c r="BF334" i="10"/>
  <c r="AP334" i="10"/>
  <c r="AO334" i="10" s="1"/>
  <c r="AN334" i="10" s="1"/>
  <c r="AM334" i="10" s="1"/>
  <c r="BB334" i="10" s="1"/>
  <c r="AN331" i="10"/>
  <c r="BD331" i="10"/>
  <c r="BP336" i="10" l="1"/>
  <c r="AU336" i="10"/>
  <c r="AV336" i="10"/>
  <c r="AT336" i="10"/>
  <c r="AW336" i="10"/>
  <c r="AQ336" i="10" s="1"/>
  <c r="J335" i="10"/>
  <c r="H335" i="10" s="1"/>
  <c r="BM336" i="10"/>
  <c r="BL336" i="10"/>
  <c r="J336" i="10" s="1"/>
  <c r="H336" i="10" s="1"/>
  <c r="BH329" i="10"/>
  <c r="BH333" i="10"/>
  <c r="S333" i="10" s="1"/>
  <c r="BG336" i="10"/>
  <c r="AX337" i="10"/>
  <c r="AR337" i="10"/>
  <c r="AM331" i="10"/>
  <c r="BC331" i="10"/>
  <c r="AN332" i="10"/>
  <c r="BD332" i="10"/>
  <c r="BC334" i="10"/>
  <c r="BE334" i="10"/>
  <c r="BD334" i="10"/>
  <c r="D338" i="10"/>
  <c r="I337" i="10"/>
  <c r="BO337" i="10"/>
  <c r="BF335" i="10"/>
  <c r="AP335" i="10"/>
  <c r="AO335" i="10" s="1"/>
  <c r="AN335" i="10" s="1"/>
  <c r="AM335" i="10" s="1"/>
  <c r="BB335" i="10" s="1"/>
  <c r="BP337" i="10" l="1"/>
  <c r="AU337" i="10"/>
  <c r="AV337" i="10"/>
  <c r="AT337" i="10"/>
  <c r="AW337" i="10"/>
  <c r="BM337" i="10"/>
  <c r="BL337" i="10"/>
  <c r="S329" i="10"/>
  <c r="AR338" i="10"/>
  <c r="AX338" i="10"/>
  <c r="BG337" i="10"/>
  <c r="BH334" i="10"/>
  <c r="AM332" i="10"/>
  <c r="BC332" i="10"/>
  <c r="BE335" i="10"/>
  <c r="AQ337" i="10"/>
  <c r="BD335" i="10"/>
  <c r="BB331" i="10"/>
  <c r="D339" i="10"/>
  <c r="I338" i="10"/>
  <c r="BO338" i="10"/>
  <c r="BF336" i="10"/>
  <c r="AP336" i="10"/>
  <c r="AO336" i="10" s="1"/>
  <c r="AN336" i="10" s="1"/>
  <c r="AM336" i="10" s="1"/>
  <c r="BB336" i="10" s="1"/>
  <c r="BC335" i="10"/>
  <c r="BP338" i="10" l="1"/>
  <c r="AV338" i="10"/>
  <c r="AU338" i="10"/>
  <c r="AT338" i="10"/>
  <c r="AW338" i="10"/>
  <c r="J337" i="10"/>
  <c r="H337" i="10" s="1"/>
  <c r="BM338" i="10"/>
  <c r="BL338" i="10"/>
  <c r="BH331" i="10"/>
  <c r="S331" i="10" s="1"/>
  <c r="S334" i="10"/>
  <c r="BG338" i="10"/>
  <c r="AR339" i="10"/>
  <c r="AX339" i="10"/>
  <c r="BH335" i="10"/>
  <c r="BE336" i="10"/>
  <c r="BB332" i="10"/>
  <c r="BD336" i="10"/>
  <c r="BF337" i="10"/>
  <c r="AP337" i="10"/>
  <c r="AO337" i="10" s="1"/>
  <c r="AN337" i="10" s="1"/>
  <c r="AM337" i="10" s="1"/>
  <c r="BB337" i="10" s="1"/>
  <c r="BC336" i="10"/>
  <c r="D340" i="10"/>
  <c r="I339" i="10"/>
  <c r="BO339" i="10"/>
  <c r="BP339" i="10" l="1"/>
  <c r="AV339" i="10"/>
  <c r="AU339" i="10"/>
  <c r="AT339" i="10"/>
  <c r="AW339" i="10"/>
  <c r="AQ339" i="10" s="1"/>
  <c r="J338" i="10"/>
  <c r="H338" i="10" s="1"/>
  <c r="BM339" i="10"/>
  <c r="BL339" i="10"/>
  <c r="BH332" i="10"/>
  <c r="S332" i="10" s="1"/>
  <c r="S335" i="10"/>
  <c r="BG339" i="10"/>
  <c r="AR340" i="10"/>
  <c r="AX340" i="10"/>
  <c r="BH336" i="10"/>
  <c r="BE337" i="10"/>
  <c r="BC337" i="10"/>
  <c r="AQ338" i="10"/>
  <c r="BF338" i="10" s="1"/>
  <c r="D341" i="10"/>
  <c r="I340" i="10"/>
  <c r="BO340" i="10"/>
  <c r="BD337" i="10"/>
  <c r="BP340" i="10" l="1"/>
  <c r="AU340" i="10"/>
  <c r="AV340" i="10"/>
  <c r="AT340" i="10"/>
  <c r="AW340" i="10"/>
  <c r="AQ340" i="10" s="1"/>
  <c r="J339" i="10"/>
  <c r="H339" i="10" s="1"/>
  <c r="BM340" i="10"/>
  <c r="BL340" i="10"/>
  <c r="S336" i="10"/>
  <c r="BG340" i="10"/>
  <c r="AX341" i="10"/>
  <c r="AR341" i="10"/>
  <c r="BH337" i="10"/>
  <c r="BF339" i="10"/>
  <c r="AP339" i="10"/>
  <c r="AO339" i="10" s="1"/>
  <c r="AN339" i="10" s="1"/>
  <c r="AM339" i="10" s="1"/>
  <c r="BB339" i="10" s="1"/>
  <c r="D342" i="10"/>
  <c r="I341" i="10"/>
  <c r="BO341" i="10"/>
  <c r="AP338" i="10"/>
  <c r="BP341" i="10" l="1"/>
  <c r="AU341" i="10"/>
  <c r="AV341" i="10"/>
  <c r="AT341" i="10"/>
  <c r="AW341" i="10"/>
  <c r="AQ341" i="10" s="1"/>
  <c r="J340" i="10"/>
  <c r="H340" i="10" s="1"/>
  <c r="BM341" i="10"/>
  <c r="BL341" i="10"/>
  <c r="S337" i="10"/>
  <c r="AR342" i="10"/>
  <c r="AX342" i="10"/>
  <c r="BG341" i="10"/>
  <c r="BE339" i="10"/>
  <c r="BD339" i="10"/>
  <c r="BF340" i="10"/>
  <c r="AP340" i="10"/>
  <c r="AO340" i="10" s="1"/>
  <c r="AN340" i="10" s="1"/>
  <c r="AM340" i="10" s="1"/>
  <c r="BB340" i="10" s="1"/>
  <c r="D343" i="10"/>
  <c r="I342" i="10"/>
  <c r="BO342" i="10"/>
  <c r="AO338" i="10"/>
  <c r="BE338" i="10"/>
  <c r="BC339" i="10"/>
  <c r="BP342" i="10" l="1"/>
  <c r="AU342" i="10"/>
  <c r="AV342" i="10"/>
  <c r="AT342" i="10"/>
  <c r="AW342" i="10"/>
  <c r="AQ342" i="10" s="1"/>
  <c r="J341" i="10"/>
  <c r="H341" i="10" s="1"/>
  <c r="BM342" i="10"/>
  <c r="BL342" i="10"/>
  <c r="BG342" i="10"/>
  <c r="AX343" i="10"/>
  <c r="AR343" i="10"/>
  <c r="BH339" i="10"/>
  <c r="BC340" i="10"/>
  <c r="BD340" i="10"/>
  <c r="BE340" i="10"/>
  <c r="AN338" i="10"/>
  <c r="BD338" i="10"/>
  <c r="D344" i="10"/>
  <c r="I343" i="10"/>
  <c r="BO343" i="10"/>
  <c r="BF341" i="10"/>
  <c r="AP341" i="10"/>
  <c r="AO341" i="10" s="1"/>
  <c r="AN341" i="10" s="1"/>
  <c r="AM341" i="10" s="1"/>
  <c r="BB341" i="10" s="1"/>
  <c r="BP343" i="10" l="1"/>
  <c r="AV343" i="10"/>
  <c r="AU343" i="10"/>
  <c r="AT343" i="10"/>
  <c r="AW343" i="10"/>
  <c r="AQ343" i="10" s="1"/>
  <c r="J342" i="10"/>
  <c r="H342" i="10" s="1"/>
  <c r="BM343" i="10"/>
  <c r="BL343" i="10"/>
  <c r="J343" i="10" s="1"/>
  <c r="H343" i="10" s="1"/>
  <c r="S339" i="10"/>
  <c r="BH340" i="10"/>
  <c r="AR344" i="10"/>
  <c r="AX344" i="10"/>
  <c r="BG343" i="10"/>
  <c r="D345" i="10"/>
  <c r="I344" i="10"/>
  <c r="BO344" i="10"/>
  <c r="AM338" i="10"/>
  <c r="BC338" i="10"/>
  <c r="BE341" i="10"/>
  <c r="BF342" i="10"/>
  <c r="AP342" i="10"/>
  <c r="AO342" i="10" s="1"/>
  <c r="AN342" i="10" s="1"/>
  <c r="AM342" i="10" s="1"/>
  <c r="BB342" i="10" s="1"/>
  <c r="BD341" i="10"/>
  <c r="BC341" i="10"/>
  <c r="BP344" i="10" l="1"/>
  <c r="AU344" i="10"/>
  <c r="AV344" i="10"/>
  <c r="AT344" i="10"/>
  <c r="AW344" i="10"/>
  <c r="BM344" i="10"/>
  <c r="BL344" i="10"/>
  <c r="S340" i="10"/>
  <c r="BG344" i="10"/>
  <c r="AR345" i="10"/>
  <c r="AX345" i="10"/>
  <c r="BC342" i="10"/>
  <c r="BH341" i="10"/>
  <c r="BF343" i="10"/>
  <c r="AP343" i="10"/>
  <c r="AO343" i="10" s="1"/>
  <c r="AN343" i="10" s="1"/>
  <c r="AM343" i="10" s="1"/>
  <c r="BB343" i="10" s="1"/>
  <c r="BB338" i="10"/>
  <c r="D346" i="10"/>
  <c r="I345" i="10"/>
  <c r="BO345" i="10"/>
  <c r="BE342" i="10"/>
  <c r="BD342" i="10"/>
  <c r="BP345" i="10" l="1"/>
  <c r="AV345" i="10"/>
  <c r="AU345" i="10"/>
  <c r="AT345" i="10"/>
  <c r="AW345" i="10"/>
  <c r="AQ345" i="10" s="1"/>
  <c r="J344" i="10"/>
  <c r="H344" i="10" s="1"/>
  <c r="BM345" i="10"/>
  <c r="BL345" i="10"/>
  <c r="BH338" i="10"/>
  <c r="S338" i="10" s="1"/>
  <c r="S341" i="10"/>
  <c r="BG345" i="10"/>
  <c r="AR346" i="10"/>
  <c r="AX346" i="10"/>
  <c r="BE343" i="10"/>
  <c r="BH342" i="10"/>
  <c r="BD343" i="10"/>
  <c r="D347" i="10"/>
  <c r="I346" i="10"/>
  <c r="BO346" i="10"/>
  <c r="BC343" i="10"/>
  <c r="AQ344" i="10"/>
  <c r="BP346" i="10" l="1"/>
  <c r="AV346" i="10"/>
  <c r="AU346" i="10"/>
  <c r="AT346" i="10"/>
  <c r="AW346" i="10"/>
  <c r="J345" i="10"/>
  <c r="H345" i="10" s="1"/>
  <c r="BM346" i="10"/>
  <c r="BL346" i="10"/>
  <c r="S342" i="10"/>
  <c r="BG346" i="10"/>
  <c r="AR347" i="10"/>
  <c r="AX347" i="10"/>
  <c r="BH343" i="10"/>
  <c r="AP344" i="10"/>
  <c r="BF345" i="10"/>
  <c r="AP345" i="10"/>
  <c r="AO345" i="10" s="1"/>
  <c r="AN345" i="10" s="1"/>
  <c r="AM345" i="10" s="1"/>
  <c r="BB345" i="10" s="1"/>
  <c r="D348" i="10"/>
  <c r="I347" i="10"/>
  <c r="BO347" i="10"/>
  <c r="BF344" i="10"/>
  <c r="BP347" i="10" l="1"/>
  <c r="AV347" i="10"/>
  <c r="AU347" i="10"/>
  <c r="AT347" i="10"/>
  <c r="AW347" i="10"/>
  <c r="J346" i="10"/>
  <c r="H346" i="10" s="1"/>
  <c r="BM347" i="10"/>
  <c r="BL347" i="10"/>
  <c r="S343" i="10"/>
  <c r="BG347" i="10"/>
  <c r="AR348" i="10"/>
  <c r="AX348" i="10"/>
  <c r="BE345" i="10"/>
  <c r="BD345" i="10"/>
  <c r="D349" i="10"/>
  <c r="I348" i="10"/>
  <c r="BO348" i="10"/>
  <c r="BC345" i="10"/>
  <c r="AQ346" i="10"/>
  <c r="AO344" i="10"/>
  <c r="BE344" i="10"/>
  <c r="BP348" i="10" l="1"/>
  <c r="AU348" i="10"/>
  <c r="AV348" i="10"/>
  <c r="AT348" i="10"/>
  <c r="AW348" i="10"/>
  <c r="AQ348" i="10" s="1"/>
  <c r="J347" i="10"/>
  <c r="H347" i="10" s="1"/>
  <c r="BG348" i="10"/>
  <c r="BM348" i="10"/>
  <c r="BL348" i="10"/>
  <c r="AR349" i="10"/>
  <c r="AX349" i="10"/>
  <c r="BH345" i="10"/>
  <c r="AP346" i="10"/>
  <c r="BF346" i="10"/>
  <c r="AQ347" i="10"/>
  <c r="BF347" i="10" s="1"/>
  <c r="D350" i="10"/>
  <c r="I349" i="10"/>
  <c r="BO349" i="10"/>
  <c r="AN344" i="10"/>
  <c r="BD344" i="10"/>
  <c r="BP349" i="10" l="1"/>
  <c r="AU349" i="10"/>
  <c r="AV349" i="10"/>
  <c r="AT349" i="10"/>
  <c r="AW349" i="10"/>
  <c r="AQ349" i="10" s="1"/>
  <c r="J348" i="10"/>
  <c r="H348" i="10" s="1"/>
  <c r="BM349" i="10"/>
  <c r="BL349" i="10"/>
  <c r="J349" i="10" s="1"/>
  <c r="H349" i="10" s="1"/>
  <c r="S345" i="10"/>
  <c r="BG349" i="10"/>
  <c r="AR350" i="10"/>
  <c r="AX350" i="10"/>
  <c r="BF348" i="10"/>
  <c r="AP348" i="10"/>
  <c r="AO348" i="10" s="1"/>
  <c r="AN348" i="10" s="1"/>
  <c r="AM348" i="10" s="1"/>
  <c r="BB348" i="10" s="1"/>
  <c r="AP347" i="10"/>
  <c r="AM344" i="10"/>
  <c r="BC344" i="10"/>
  <c r="AO346" i="10"/>
  <c r="BE346" i="10"/>
  <c r="D351" i="10"/>
  <c r="I350" i="10"/>
  <c r="BO350" i="10"/>
  <c r="BP350" i="10" l="1"/>
  <c r="AU350" i="10"/>
  <c r="AV350" i="10"/>
  <c r="AT350" i="10"/>
  <c r="AW350" i="10"/>
  <c r="AQ350" i="10" s="1"/>
  <c r="BM350" i="10"/>
  <c r="BL350" i="10"/>
  <c r="BG350" i="10"/>
  <c r="AX351" i="10"/>
  <c r="AR351" i="10"/>
  <c r="BE348" i="10"/>
  <c r="BF349" i="10"/>
  <c r="AP349" i="10"/>
  <c r="AO349" i="10" s="1"/>
  <c r="AN349" i="10" s="1"/>
  <c r="AM349" i="10" s="1"/>
  <c r="BB349" i="10" s="1"/>
  <c r="AO347" i="10"/>
  <c r="BE347" i="10"/>
  <c r="BC348" i="10"/>
  <c r="BB344" i="10"/>
  <c r="AN346" i="10"/>
  <c r="BD346" i="10"/>
  <c r="D352" i="10"/>
  <c r="I351" i="10"/>
  <c r="BO351" i="10"/>
  <c r="BD348" i="10"/>
  <c r="BP351" i="10" l="1"/>
  <c r="AV351" i="10"/>
  <c r="AU351" i="10"/>
  <c r="AT351" i="10"/>
  <c r="AW351" i="10"/>
  <c r="AQ351" i="10" s="1"/>
  <c r="J350" i="10"/>
  <c r="H350" i="10" s="1"/>
  <c r="BM351" i="10"/>
  <c r="BL351" i="10"/>
  <c r="BH344" i="10"/>
  <c r="AR352" i="10"/>
  <c r="AX352" i="10"/>
  <c r="BG351" i="10"/>
  <c r="BH348" i="10"/>
  <c r="BE349" i="10"/>
  <c r="AM346" i="10"/>
  <c r="BC346" i="10"/>
  <c r="AN347" i="10"/>
  <c r="BD347" i="10"/>
  <c r="D353" i="10"/>
  <c r="I352" i="10"/>
  <c r="BO352" i="10"/>
  <c r="BD349" i="10"/>
  <c r="BF350" i="10"/>
  <c r="AP350" i="10"/>
  <c r="AO350" i="10" s="1"/>
  <c r="AN350" i="10" s="1"/>
  <c r="AM350" i="10" s="1"/>
  <c r="BB350" i="10" s="1"/>
  <c r="BC349" i="10"/>
  <c r="BP352" i="10" l="1"/>
  <c r="AU352" i="10"/>
  <c r="AV352" i="10"/>
  <c r="AT352" i="10"/>
  <c r="AW352" i="10"/>
  <c r="J351" i="10"/>
  <c r="H351" i="10" s="1"/>
  <c r="BM352" i="10"/>
  <c r="BL352" i="10"/>
  <c r="S344" i="10"/>
  <c r="BG352" i="10"/>
  <c r="S348" i="10"/>
  <c r="AX353" i="10"/>
  <c r="AR353" i="10"/>
  <c r="BH349" i="10"/>
  <c r="BD350" i="10"/>
  <c r="BC350" i="10"/>
  <c r="BE350" i="10"/>
  <c r="D354" i="10"/>
  <c r="I353" i="10"/>
  <c r="BO353" i="10"/>
  <c r="BB346" i="10"/>
  <c r="BF351" i="10"/>
  <c r="AP351" i="10"/>
  <c r="AO351" i="10" s="1"/>
  <c r="AN351" i="10" s="1"/>
  <c r="AM351" i="10" s="1"/>
  <c r="BB351" i="10" s="1"/>
  <c r="AM347" i="10"/>
  <c r="BC347" i="10"/>
  <c r="BP353" i="10" l="1"/>
  <c r="AV353" i="10"/>
  <c r="AU353" i="10"/>
  <c r="AT353" i="10"/>
  <c r="AW353" i="10"/>
  <c r="J352" i="10"/>
  <c r="H352" i="10" s="1"/>
  <c r="BM353" i="10"/>
  <c r="BL353" i="10"/>
  <c r="BH346" i="10"/>
  <c r="S346" i="10" s="1"/>
  <c r="S349" i="10"/>
  <c r="AR354" i="10"/>
  <c r="AX354" i="10"/>
  <c r="BG353" i="10"/>
  <c r="BH350" i="10"/>
  <c r="AQ352" i="10"/>
  <c r="BF352" i="10" s="1"/>
  <c r="BE351" i="10"/>
  <c r="BC351" i="10"/>
  <c r="BB347" i="10"/>
  <c r="D355" i="10"/>
  <c r="I354" i="10"/>
  <c r="BO354" i="10"/>
  <c r="BD351" i="10"/>
  <c r="BP354" i="10" l="1"/>
  <c r="AV354" i="10"/>
  <c r="AU354" i="10"/>
  <c r="AT354" i="10"/>
  <c r="AW354" i="10"/>
  <c r="AQ354" i="10" s="1"/>
  <c r="J353" i="10"/>
  <c r="H353" i="10" s="1"/>
  <c r="BM354" i="10"/>
  <c r="BL354" i="10"/>
  <c r="BH347" i="10"/>
  <c r="S347" i="10" s="1"/>
  <c r="S350" i="10"/>
  <c r="BG354" i="10"/>
  <c r="AR355" i="10"/>
  <c r="AX355" i="10"/>
  <c r="BH351" i="10"/>
  <c r="D356" i="10"/>
  <c r="I355" i="10"/>
  <c r="BO355" i="10"/>
  <c r="AQ353" i="10"/>
  <c r="BF353" i="10" s="1"/>
  <c r="AP352" i="10"/>
  <c r="BP355" i="10" l="1"/>
  <c r="AV355" i="10"/>
  <c r="AU355" i="10"/>
  <c r="AT355" i="10"/>
  <c r="AW355" i="10"/>
  <c r="AQ355" i="10" s="1"/>
  <c r="J354" i="10"/>
  <c r="H354" i="10" s="1"/>
  <c r="BM355" i="10"/>
  <c r="BL355" i="10"/>
  <c r="S351" i="10"/>
  <c r="BG355" i="10"/>
  <c r="AR356" i="10"/>
  <c r="AX356" i="10"/>
  <c r="BF354" i="10"/>
  <c r="AP354" i="10"/>
  <c r="AO354" i="10" s="1"/>
  <c r="AN354" i="10" s="1"/>
  <c r="AM354" i="10" s="1"/>
  <c r="BB354" i="10" s="1"/>
  <c r="AP353" i="10"/>
  <c r="D357" i="10"/>
  <c r="I356" i="10"/>
  <c r="BO356" i="10"/>
  <c r="AO352" i="10"/>
  <c r="BE352" i="10"/>
  <c r="BP356" i="10" l="1"/>
  <c r="AU356" i="10"/>
  <c r="AV356" i="10"/>
  <c r="AT356" i="10"/>
  <c r="AW356" i="10"/>
  <c r="AQ356" i="10" s="1"/>
  <c r="BG356" i="10"/>
  <c r="J355" i="10"/>
  <c r="H355" i="10" s="1"/>
  <c r="BM356" i="10"/>
  <c r="BL356" i="10"/>
  <c r="AR357" i="10"/>
  <c r="AX357" i="10"/>
  <c r="BE354" i="10"/>
  <c r="BD354" i="10"/>
  <c r="BF355" i="10"/>
  <c r="AP355" i="10"/>
  <c r="AO355" i="10" s="1"/>
  <c r="AN355" i="10" s="1"/>
  <c r="AM355" i="10" s="1"/>
  <c r="BB355" i="10" s="1"/>
  <c r="D358" i="10"/>
  <c r="I357" i="10"/>
  <c r="BO357" i="10"/>
  <c r="BC354" i="10"/>
  <c r="AO353" i="10"/>
  <c r="BE353" i="10"/>
  <c r="AN352" i="10"/>
  <c r="BD352" i="10"/>
  <c r="BP357" i="10" l="1"/>
  <c r="AV357" i="10"/>
  <c r="AU357" i="10"/>
  <c r="AT357" i="10"/>
  <c r="AW357" i="10"/>
  <c r="J356" i="10"/>
  <c r="H356" i="10" s="1"/>
  <c r="BM357" i="10"/>
  <c r="BL357" i="10"/>
  <c r="BG357" i="10"/>
  <c r="AR358" i="10"/>
  <c r="AX358" i="10"/>
  <c r="BH354" i="10"/>
  <c r="BE355" i="10"/>
  <c r="AN353" i="10"/>
  <c r="BD353" i="10"/>
  <c r="BF356" i="10"/>
  <c r="AP356" i="10"/>
  <c r="AO356" i="10" s="1"/>
  <c r="AN356" i="10" s="1"/>
  <c r="AM356" i="10" s="1"/>
  <c r="BB356" i="10" s="1"/>
  <c r="AM352" i="10"/>
  <c r="BC352" i="10"/>
  <c r="D359" i="10"/>
  <c r="I358" i="10"/>
  <c r="BO358" i="10"/>
  <c r="BD355" i="10"/>
  <c r="BC355" i="10"/>
  <c r="BP358" i="10" l="1"/>
  <c r="AU358" i="10"/>
  <c r="AV358" i="10"/>
  <c r="AT358" i="10"/>
  <c r="AW358" i="10"/>
  <c r="J357" i="10"/>
  <c r="H357" i="10" s="1"/>
  <c r="BM358" i="10"/>
  <c r="BL358" i="10"/>
  <c r="S354" i="10"/>
  <c r="BG358" i="10"/>
  <c r="AX359" i="10"/>
  <c r="AR359" i="10"/>
  <c r="BH355" i="10"/>
  <c r="BC356" i="10"/>
  <c r="AQ357" i="10"/>
  <c r="BF357" i="10" s="1"/>
  <c r="BD356" i="10"/>
  <c r="AM353" i="10"/>
  <c r="BC353" i="10"/>
  <c r="D360" i="10"/>
  <c r="I359" i="10"/>
  <c r="BO359" i="10"/>
  <c r="BB352" i="10"/>
  <c r="BE356" i="10"/>
  <c r="BP359" i="10" l="1"/>
  <c r="AV359" i="10"/>
  <c r="AU359" i="10"/>
  <c r="AT359" i="10"/>
  <c r="AW359" i="10"/>
  <c r="J358" i="10"/>
  <c r="H358" i="10" s="1"/>
  <c r="BM359" i="10"/>
  <c r="BL359" i="10"/>
  <c r="BH352" i="10"/>
  <c r="S352" i="10" s="1"/>
  <c r="S355" i="10"/>
  <c r="AX360" i="10"/>
  <c r="AR360" i="10"/>
  <c r="BG359" i="10"/>
  <c r="BH356" i="10"/>
  <c r="D361" i="10"/>
  <c r="I360" i="10"/>
  <c r="BO360" i="10"/>
  <c r="AQ358" i="10"/>
  <c r="BF358" i="10" s="1"/>
  <c r="BB353" i="10"/>
  <c r="AP357" i="10"/>
  <c r="BP360" i="10" l="1"/>
  <c r="AU360" i="10"/>
  <c r="AV360" i="10"/>
  <c r="AT360" i="10"/>
  <c r="AW360" i="10"/>
  <c r="J359" i="10"/>
  <c r="H359" i="10" s="1"/>
  <c r="BM360" i="10"/>
  <c r="BL360" i="10"/>
  <c r="BH353" i="10"/>
  <c r="S353" i="10" s="1"/>
  <c r="S356" i="10"/>
  <c r="AR361" i="10"/>
  <c r="AX361" i="10"/>
  <c r="BG360" i="10"/>
  <c r="AQ359" i="10"/>
  <c r="BF359" i="10" s="1"/>
  <c r="AO357" i="10"/>
  <c r="BE357" i="10"/>
  <c r="AP358" i="10"/>
  <c r="D362" i="10"/>
  <c r="I361" i="10"/>
  <c r="BO361" i="10"/>
  <c r="BP361" i="10" l="1"/>
  <c r="AU361" i="10"/>
  <c r="AV361" i="10"/>
  <c r="AT361" i="10"/>
  <c r="AW361" i="10"/>
  <c r="AQ361" i="10" s="1"/>
  <c r="J360" i="10"/>
  <c r="H360" i="10" s="1"/>
  <c r="BM361" i="10"/>
  <c r="BL361" i="10"/>
  <c r="BG361" i="10"/>
  <c r="AR362" i="10"/>
  <c r="AX362" i="10"/>
  <c r="AO358" i="10"/>
  <c r="BE358" i="10"/>
  <c r="AQ360" i="10"/>
  <c r="BF360" i="10" s="1"/>
  <c r="D363" i="10"/>
  <c r="I362" i="10"/>
  <c r="BO362" i="10"/>
  <c r="AN357" i="10"/>
  <c r="BD357" i="10"/>
  <c r="AP359" i="10"/>
  <c r="BP362" i="10" l="1"/>
  <c r="AV362" i="10"/>
  <c r="AU362" i="10"/>
  <c r="AT362" i="10"/>
  <c r="AW362" i="10"/>
  <c r="AQ362" i="10" s="1"/>
  <c r="J361" i="10"/>
  <c r="H361" i="10" s="1"/>
  <c r="BM362" i="10"/>
  <c r="BL362" i="10"/>
  <c r="BG362" i="10"/>
  <c r="AR363" i="10"/>
  <c r="AX363" i="10"/>
  <c r="BF361" i="10"/>
  <c r="AP361" i="10"/>
  <c r="AO361" i="10" s="1"/>
  <c r="AN361" i="10" s="1"/>
  <c r="AM361" i="10" s="1"/>
  <c r="BB361" i="10" s="1"/>
  <c r="AM357" i="10"/>
  <c r="BC357" i="10"/>
  <c r="AO359" i="10"/>
  <c r="BE359" i="10"/>
  <c r="AP360" i="10"/>
  <c r="D364" i="10"/>
  <c r="I363" i="10"/>
  <c r="BO363" i="10"/>
  <c r="AN358" i="10"/>
  <c r="BD358" i="10"/>
  <c r="BP363" i="10" l="1"/>
  <c r="AV363" i="10"/>
  <c r="AU363" i="10"/>
  <c r="AT363" i="10"/>
  <c r="AW363" i="10"/>
  <c r="AQ363" i="10" s="1"/>
  <c r="J362" i="10"/>
  <c r="H362" i="10" s="1"/>
  <c r="BM363" i="10"/>
  <c r="BL363" i="10"/>
  <c r="J363" i="10" s="1"/>
  <c r="H363" i="10" s="1"/>
  <c r="BG363" i="10"/>
  <c r="AR364" i="10"/>
  <c r="AX364" i="10"/>
  <c r="BE361" i="10"/>
  <c r="BC361" i="10"/>
  <c r="BD361" i="10"/>
  <c r="AN359" i="10"/>
  <c r="BD359" i="10"/>
  <c r="D365" i="10"/>
  <c r="I364" i="10"/>
  <c r="BO364" i="10"/>
  <c r="AM358" i="10"/>
  <c r="BC358" i="10"/>
  <c r="BB357" i="10"/>
  <c r="BF362" i="10"/>
  <c r="AP362" i="10"/>
  <c r="AO362" i="10" s="1"/>
  <c r="AN362" i="10" s="1"/>
  <c r="AM362" i="10" s="1"/>
  <c r="BB362" i="10" s="1"/>
  <c r="AO360" i="10"/>
  <c r="BE360" i="10"/>
  <c r="BP364" i="10" l="1"/>
  <c r="AU364" i="10"/>
  <c r="AV364" i="10"/>
  <c r="AT364" i="10"/>
  <c r="AW364" i="10"/>
  <c r="AQ364" i="10" s="1"/>
  <c r="BM364" i="10"/>
  <c r="BL364" i="10"/>
  <c r="BH357" i="10"/>
  <c r="S357" i="10" s="1"/>
  <c r="BG364" i="10"/>
  <c r="AR365" i="10"/>
  <c r="AX365" i="10"/>
  <c r="BH361" i="10"/>
  <c r="BE362" i="10"/>
  <c r="BF363" i="10"/>
  <c r="AP363" i="10"/>
  <c r="AO363" i="10" s="1"/>
  <c r="AN363" i="10" s="1"/>
  <c r="AM363" i="10" s="1"/>
  <c r="BB363" i="10" s="1"/>
  <c r="BB358" i="10"/>
  <c r="AN360" i="10"/>
  <c r="BD360" i="10"/>
  <c r="BC362" i="10"/>
  <c r="BD362" i="10"/>
  <c r="D366" i="10"/>
  <c r="I365" i="10"/>
  <c r="BO365" i="10"/>
  <c r="AM359" i="10"/>
  <c r="BC359" i="10"/>
  <c r="BP365" i="10" l="1"/>
  <c r="AV365" i="10"/>
  <c r="AU365" i="10"/>
  <c r="AT365" i="10"/>
  <c r="AW365" i="10"/>
  <c r="AQ365" i="10" s="1"/>
  <c r="J364" i="10"/>
  <c r="H364" i="10" s="1"/>
  <c r="BM365" i="10"/>
  <c r="BL365" i="10"/>
  <c r="BH358" i="10"/>
  <c r="S358" i="10" s="1"/>
  <c r="S361" i="10"/>
  <c r="BG365" i="10"/>
  <c r="AX366" i="10"/>
  <c r="AR366" i="10"/>
  <c r="BE363" i="10"/>
  <c r="BC363" i="10"/>
  <c r="AM360" i="10"/>
  <c r="BC360" i="10"/>
  <c r="BF364" i="10"/>
  <c r="AP364" i="10"/>
  <c r="AO364" i="10" s="1"/>
  <c r="AN364" i="10" s="1"/>
  <c r="AM364" i="10" s="1"/>
  <c r="BB364" i="10" s="1"/>
  <c r="BH362" i="10"/>
  <c r="BB359" i="10"/>
  <c r="D367" i="10"/>
  <c r="I366" i="10"/>
  <c r="BO366" i="10"/>
  <c r="BD363" i="10"/>
  <c r="BP366" i="10" l="1"/>
  <c r="AU366" i="10"/>
  <c r="AV366" i="10"/>
  <c r="AT366" i="10"/>
  <c r="AW366" i="10"/>
  <c r="AQ366" i="10" s="1"/>
  <c r="J365" i="10"/>
  <c r="H365" i="10" s="1"/>
  <c r="BM366" i="10"/>
  <c r="BL366" i="10"/>
  <c r="BH359" i="10"/>
  <c r="S359" i="10" s="1"/>
  <c r="BH363" i="10"/>
  <c r="S362" i="10"/>
  <c r="AX367" i="10"/>
  <c r="AR367" i="10"/>
  <c r="BG366" i="10"/>
  <c r="BE364" i="10"/>
  <c r="D368" i="10"/>
  <c r="I367" i="10"/>
  <c r="BO367" i="10"/>
  <c r="BD364" i="10"/>
  <c r="BF365" i="10"/>
  <c r="AP365" i="10"/>
  <c r="AO365" i="10" s="1"/>
  <c r="AN365" i="10" s="1"/>
  <c r="AM365" i="10" s="1"/>
  <c r="BB365" i="10" s="1"/>
  <c r="BB360" i="10"/>
  <c r="BC364" i="10"/>
  <c r="BP367" i="10" l="1"/>
  <c r="AV367" i="10"/>
  <c r="AU367" i="10"/>
  <c r="AT367" i="10"/>
  <c r="AW367" i="10"/>
  <c r="AQ367" i="10" s="1"/>
  <c r="J366" i="10"/>
  <c r="H366" i="10" s="1"/>
  <c r="BM367" i="10"/>
  <c r="BL367" i="10"/>
  <c r="S363" i="10"/>
  <c r="BH360" i="10"/>
  <c r="AX368" i="10"/>
  <c r="AR368" i="10"/>
  <c r="BG367" i="10"/>
  <c r="BH364" i="10"/>
  <c r="BD365" i="10"/>
  <c r="BC365" i="10"/>
  <c r="BF366" i="10"/>
  <c r="AP366" i="10"/>
  <c r="AO366" i="10" s="1"/>
  <c r="AN366" i="10" s="1"/>
  <c r="AM366" i="10" s="1"/>
  <c r="BB366" i="10" s="1"/>
  <c r="BE365" i="10"/>
  <c r="I368" i="10"/>
  <c r="BO368" i="10"/>
  <c r="BP368" i="10" l="1"/>
  <c r="AU368" i="10"/>
  <c r="AV368" i="10"/>
  <c r="AT368" i="10"/>
  <c r="AW368" i="10"/>
  <c r="AQ368" i="10" s="1"/>
  <c r="J367" i="10"/>
  <c r="H367" i="10" s="1"/>
  <c r="BM368" i="10"/>
  <c r="BL368" i="10"/>
  <c r="S360" i="10"/>
  <c r="S364" i="10"/>
  <c r="AR369" i="10"/>
  <c r="AX369" i="10"/>
  <c r="BG368" i="10"/>
  <c r="BH365" i="10"/>
  <c r="BE366" i="10"/>
  <c r="BF367" i="10"/>
  <c r="AP367" i="10"/>
  <c r="AO367" i="10" s="1"/>
  <c r="AN367" i="10" s="1"/>
  <c r="AM367" i="10" s="1"/>
  <c r="BB367" i="10" s="1"/>
  <c r="BD366" i="10"/>
  <c r="I369" i="10"/>
  <c r="BO369" i="10"/>
  <c r="BC366" i="10"/>
  <c r="BP369" i="10" l="1"/>
  <c r="AU369" i="10"/>
  <c r="AV369" i="10"/>
  <c r="AT369" i="10"/>
  <c r="AW369" i="10"/>
  <c r="J368" i="10"/>
  <c r="H368" i="10" s="1"/>
  <c r="BM369" i="10"/>
  <c r="BL369" i="10"/>
  <c r="I5" i="17"/>
  <c r="J5" i="17" s="1"/>
  <c r="I14" i="17"/>
  <c r="J14" i="17" s="1"/>
  <c r="I15" i="17"/>
  <c r="J15" i="17" s="1"/>
  <c r="I8" i="17"/>
  <c r="J8" i="17" s="1"/>
  <c r="I6" i="17"/>
  <c r="J6" i="17" s="1"/>
  <c r="I9" i="17"/>
  <c r="J9" i="17" s="1"/>
  <c r="I13" i="17"/>
  <c r="J13" i="17" s="1"/>
  <c r="I12" i="17"/>
  <c r="J12" i="17" s="1"/>
  <c r="I10" i="17"/>
  <c r="J10" i="17" s="1"/>
  <c r="I4" i="17"/>
  <c r="J4" i="17" s="1"/>
  <c r="I7" i="17"/>
  <c r="J7" i="17" s="1"/>
  <c r="I11" i="17"/>
  <c r="J11" i="17" s="1"/>
  <c r="S365" i="10"/>
  <c r="BG369" i="10"/>
  <c r="BH366" i="10"/>
  <c r="BF368" i="10"/>
  <c r="AP368" i="10"/>
  <c r="AO368" i="10" s="1"/>
  <c r="AN368" i="10" s="1"/>
  <c r="AM368" i="10" s="1"/>
  <c r="BB368" i="10" s="1"/>
  <c r="BC367" i="10"/>
  <c r="BD367" i="10"/>
  <c r="BE367" i="10"/>
  <c r="U370" i="10" l="1"/>
  <c r="V370" i="10"/>
  <c r="U90" i="10"/>
  <c r="U82" i="10"/>
  <c r="U74" i="10"/>
  <c r="U66" i="10"/>
  <c r="U89" i="10"/>
  <c r="U73" i="10"/>
  <c r="U88" i="10"/>
  <c r="U72" i="10"/>
  <c r="U81" i="10"/>
  <c r="U96" i="10"/>
  <c r="U80" i="10"/>
  <c r="U95" i="10"/>
  <c r="U87" i="10"/>
  <c r="U79" i="10"/>
  <c r="U71" i="10"/>
  <c r="U76" i="10"/>
  <c r="U94" i="10"/>
  <c r="U86" i="10"/>
  <c r="U78" i="10"/>
  <c r="U70" i="10"/>
  <c r="U93" i="10"/>
  <c r="U77" i="10"/>
  <c r="U67" i="10"/>
  <c r="U85" i="10"/>
  <c r="U69" i="10"/>
  <c r="U92" i="10"/>
  <c r="U68" i="10"/>
  <c r="U75" i="10"/>
  <c r="U84" i="10"/>
  <c r="U91" i="10"/>
  <c r="U83" i="10"/>
  <c r="U242" i="10"/>
  <c r="U234" i="10"/>
  <c r="U226" i="10"/>
  <c r="U218" i="10"/>
  <c r="U233" i="10"/>
  <c r="U232" i="10"/>
  <c r="U241" i="10"/>
  <c r="U225" i="10"/>
  <c r="U217" i="10"/>
  <c r="U240" i="10"/>
  <c r="U224" i="10"/>
  <c r="U247" i="10"/>
  <c r="U239" i="10"/>
  <c r="U231" i="10"/>
  <c r="U223" i="10"/>
  <c r="U246" i="10"/>
  <c r="U238" i="10"/>
  <c r="U230" i="10"/>
  <c r="U222" i="10"/>
  <c r="U237" i="10"/>
  <c r="U221" i="10"/>
  <c r="U244" i="10"/>
  <c r="U245" i="10"/>
  <c r="U229" i="10"/>
  <c r="U236" i="10"/>
  <c r="U228" i="10"/>
  <c r="U220" i="10"/>
  <c r="U243" i="10"/>
  <c r="U235" i="10"/>
  <c r="U227" i="10"/>
  <c r="U219" i="10"/>
  <c r="U154" i="10"/>
  <c r="U146" i="10"/>
  <c r="U138" i="10"/>
  <c r="U130" i="10"/>
  <c r="U145" i="10"/>
  <c r="U129" i="10"/>
  <c r="U152" i="10"/>
  <c r="U144" i="10"/>
  <c r="U128" i="10"/>
  <c r="U153" i="10"/>
  <c r="U137" i="10"/>
  <c r="U136" i="10"/>
  <c r="U151" i="10"/>
  <c r="U143" i="10"/>
  <c r="U135" i="10"/>
  <c r="U150" i="10"/>
  <c r="U142" i="10"/>
  <c r="U134" i="10"/>
  <c r="U141" i="10"/>
  <c r="U148" i="10"/>
  <c r="U132" i="10"/>
  <c r="U149" i="10"/>
  <c r="U133" i="10"/>
  <c r="U140" i="10"/>
  <c r="U155" i="10"/>
  <c r="U147" i="10"/>
  <c r="U139" i="10"/>
  <c r="U131" i="10"/>
  <c r="U122" i="10"/>
  <c r="U114" i="10"/>
  <c r="U106" i="10"/>
  <c r="U98" i="10"/>
  <c r="U113" i="10"/>
  <c r="U105" i="10"/>
  <c r="U120" i="10"/>
  <c r="U104" i="10"/>
  <c r="U121" i="10"/>
  <c r="U97" i="10"/>
  <c r="U112" i="10"/>
  <c r="U127" i="10"/>
  <c r="U119" i="10"/>
  <c r="U111" i="10"/>
  <c r="U103" i="10"/>
  <c r="U108" i="10"/>
  <c r="U126" i="10"/>
  <c r="U118" i="10"/>
  <c r="U110" i="10"/>
  <c r="U102" i="10"/>
  <c r="U125" i="10"/>
  <c r="U109" i="10"/>
  <c r="U100" i="10"/>
  <c r="U117" i="10"/>
  <c r="U101" i="10"/>
  <c r="U116" i="10"/>
  <c r="U124" i="10"/>
  <c r="U123" i="10"/>
  <c r="U115" i="10"/>
  <c r="U107" i="10"/>
  <c r="U99" i="10"/>
  <c r="V367" i="10"/>
  <c r="U362" i="10"/>
  <c r="U354" i="10"/>
  <c r="U346" i="10"/>
  <c r="U360" i="10"/>
  <c r="U369" i="10"/>
  <c r="U361" i="10"/>
  <c r="U353" i="10"/>
  <c r="U345" i="10"/>
  <c r="U352" i="10"/>
  <c r="U344" i="10"/>
  <c r="U368" i="10"/>
  <c r="U367" i="10"/>
  <c r="U359" i="10"/>
  <c r="U351" i="10"/>
  <c r="U343" i="10"/>
  <c r="U366" i="10"/>
  <c r="U358" i="10"/>
  <c r="U350" i="10"/>
  <c r="U342" i="10"/>
  <c r="U357" i="10"/>
  <c r="U365" i="10"/>
  <c r="U349" i="10"/>
  <c r="U341" i="10"/>
  <c r="U364" i="10"/>
  <c r="U356" i="10"/>
  <c r="U348" i="10"/>
  <c r="U340" i="10"/>
  <c r="U363" i="10"/>
  <c r="U355" i="10"/>
  <c r="U347" i="10"/>
  <c r="U34" i="10"/>
  <c r="U26" i="10"/>
  <c r="U18" i="10"/>
  <c r="U10" i="10"/>
  <c r="U25" i="10"/>
  <c r="U9" i="10"/>
  <c r="U8" i="10"/>
  <c r="U33" i="10"/>
  <c r="U17" i="10"/>
  <c r="U32" i="10"/>
  <c r="U31" i="10"/>
  <c r="U23" i="10"/>
  <c r="U15" i="10"/>
  <c r="U7" i="10"/>
  <c r="U20" i="10"/>
  <c r="U24" i="10"/>
  <c r="U30" i="10"/>
  <c r="U22" i="10"/>
  <c r="U14" i="10"/>
  <c r="U6" i="10"/>
  <c r="U21" i="10"/>
  <c r="U5" i="10"/>
  <c r="U27" i="10"/>
  <c r="U29" i="10"/>
  <c r="U13" i="10"/>
  <c r="U28" i="10"/>
  <c r="U19" i="10"/>
  <c r="U12" i="10"/>
  <c r="U16" i="10"/>
  <c r="U35" i="10"/>
  <c r="U11" i="10"/>
  <c r="U338" i="10"/>
  <c r="U330" i="10"/>
  <c r="U322" i="10"/>
  <c r="U314" i="10"/>
  <c r="U336" i="10"/>
  <c r="U320" i="10"/>
  <c r="U337" i="10"/>
  <c r="U329" i="10"/>
  <c r="U321" i="10"/>
  <c r="U313" i="10"/>
  <c r="U328" i="10"/>
  <c r="U312" i="10"/>
  <c r="U335" i="10"/>
  <c r="U327" i="10"/>
  <c r="U319" i="10"/>
  <c r="U311" i="10"/>
  <c r="U334" i="10"/>
  <c r="U326" i="10"/>
  <c r="U318" i="10"/>
  <c r="U310" i="10"/>
  <c r="U317" i="10"/>
  <c r="U333" i="10"/>
  <c r="U325" i="10"/>
  <c r="U309" i="10"/>
  <c r="U332" i="10"/>
  <c r="U324" i="10"/>
  <c r="U316" i="10"/>
  <c r="U339" i="10"/>
  <c r="U331" i="10"/>
  <c r="U323" i="10"/>
  <c r="U315" i="10"/>
  <c r="U210" i="10"/>
  <c r="U202" i="10"/>
  <c r="U194" i="10"/>
  <c r="U193" i="10"/>
  <c r="U216" i="10"/>
  <c r="U200" i="10"/>
  <c r="U209" i="10"/>
  <c r="U201" i="10"/>
  <c r="U208" i="10"/>
  <c r="U192" i="10"/>
  <c r="U215" i="10"/>
  <c r="U207" i="10"/>
  <c r="U199" i="10"/>
  <c r="U191" i="10"/>
  <c r="U214" i="10"/>
  <c r="U206" i="10"/>
  <c r="U198" i="10"/>
  <c r="U190" i="10"/>
  <c r="U205" i="10"/>
  <c r="U189" i="10"/>
  <c r="U204" i="10"/>
  <c r="U213" i="10"/>
  <c r="U197" i="10"/>
  <c r="U196" i="10"/>
  <c r="U212" i="10"/>
  <c r="U188" i="10"/>
  <c r="U211" i="10"/>
  <c r="U203" i="10"/>
  <c r="U195" i="10"/>
  <c r="U187" i="10"/>
  <c r="U58" i="10"/>
  <c r="U50" i="10"/>
  <c r="U42" i="10"/>
  <c r="U57" i="10"/>
  <c r="U41" i="10"/>
  <c r="U56" i="10"/>
  <c r="U65" i="10"/>
  <c r="U49" i="10"/>
  <c r="U64" i="10"/>
  <c r="U63" i="10"/>
  <c r="U55" i="10"/>
  <c r="U47" i="10"/>
  <c r="U39" i="10"/>
  <c r="U44" i="10"/>
  <c r="U51" i="10"/>
  <c r="U62" i="10"/>
  <c r="U54" i="10"/>
  <c r="U46" i="10"/>
  <c r="U38" i="10"/>
  <c r="U61" i="10"/>
  <c r="U53" i="10"/>
  <c r="U37" i="10"/>
  <c r="U60" i="10"/>
  <c r="U36" i="10"/>
  <c r="U48" i="10"/>
  <c r="U45" i="10"/>
  <c r="U40" i="10"/>
  <c r="U52" i="10"/>
  <c r="U43" i="10"/>
  <c r="U59" i="10"/>
  <c r="U274" i="10"/>
  <c r="U266" i="10"/>
  <c r="U258" i="10"/>
  <c r="U250" i="10"/>
  <c r="U272" i="10"/>
  <c r="U264" i="10"/>
  <c r="U248" i="10"/>
  <c r="U273" i="10"/>
  <c r="U265" i="10"/>
  <c r="U257" i="10"/>
  <c r="U249" i="10"/>
  <c r="U256" i="10"/>
  <c r="U271" i="10"/>
  <c r="U263" i="10"/>
  <c r="U255" i="10"/>
  <c r="U270" i="10"/>
  <c r="U262" i="10"/>
  <c r="U254" i="10"/>
  <c r="U269" i="10"/>
  <c r="U253" i="10"/>
  <c r="U277" i="10"/>
  <c r="U261" i="10"/>
  <c r="U276" i="10"/>
  <c r="U268" i="10"/>
  <c r="U260" i="10"/>
  <c r="U252" i="10"/>
  <c r="U275" i="10"/>
  <c r="U267" i="10"/>
  <c r="U259" i="10"/>
  <c r="U251" i="10"/>
  <c r="U306" i="10"/>
  <c r="U298" i="10"/>
  <c r="U290" i="10"/>
  <c r="U282" i="10"/>
  <c r="U304" i="10"/>
  <c r="U288" i="10"/>
  <c r="U305" i="10"/>
  <c r="U297" i="10"/>
  <c r="U289" i="10"/>
  <c r="U281" i="10"/>
  <c r="U296" i="10"/>
  <c r="U280" i="10"/>
  <c r="U303" i="10"/>
  <c r="U295" i="10"/>
  <c r="U287" i="10"/>
  <c r="U279" i="10"/>
  <c r="U302" i="10"/>
  <c r="U294" i="10"/>
  <c r="U286" i="10"/>
  <c r="U278" i="10"/>
  <c r="U301" i="10"/>
  <c r="U285" i="10"/>
  <c r="U293" i="10"/>
  <c r="U308" i="10"/>
  <c r="U300" i="10"/>
  <c r="U292" i="10"/>
  <c r="U284" i="10"/>
  <c r="U307" i="10"/>
  <c r="U299" i="10"/>
  <c r="U291" i="10"/>
  <c r="U283" i="10"/>
  <c r="U186" i="10"/>
  <c r="U178" i="10"/>
  <c r="U170" i="10"/>
  <c r="U162" i="10"/>
  <c r="U177" i="10"/>
  <c r="U161" i="10"/>
  <c r="U184" i="10"/>
  <c r="U176" i="10"/>
  <c r="U168" i="10"/>
  <c r="U160" i="10"/>
  <c r="U185" i="10"/>
  <c r="U169" i="10"/>
  <c r="U183" i="10"/>
  <c r="U175" i="10"/>
  <c r="U167" i="10"/>
  <c r="U159" i="10"/>
  <c r="U180" i="10"/>
  <c r="U182" i="10"/>
  <c r="U174" i="10"/>
  <c r="U166" i="10"/>
  <c r="U158" i="10"/>
  <c r="U173" i="10"/>
  <c r="U157" i="10"/>
  <c r="U172" i="10"/>
  <c r="U181" i="10"/>
  <c r="U165" i="10"/>
  <c r="U164" i="10"/>
  <c r="U156" i="10"/>
  <c r="U179" i="10"/>
  <c r="U171" i="10"/>
  <c r="U163" i="10"/>
  <c r="J369" i="10"/>
  <c r="H369" i="10" s="1"/>
  <c r="V175" i="10"/>
  <c r="V170" i="10"/>
  <c r="V158" i="10"/>
  <c r="V157" i="10"/>
  <c r="V171" i="10"/>
  <c r="V159" i="10"/>
  <c r="V169" i="10"/>
  <c r="V163" i="10"/>
  <c r="V167" i="10"/>
  <c r="V164" i="10"/>
  <c r="V176" i="10"/>
  <c r="V162" i="10"/>
  <c r="V165" i="10"/>
  <c r="V172" i="10"/>
  <c r="V161" i="10"/>
  <c r="V160" i="10"/>
  <c r="V166" i="10"/>
  <c r="V173" i="10"/>
  <c r="V174" i="10"/>
  <c r="V168" i="10"/>
  <c r="V179" i="10"/>
  <c r="V177" i="10"/>
  <c r="V182" i="10"/>
  <c r="V178" i="10"/>
  <c r="V183" i="10"/>
  <c r="V180" i="10"/>
  <c r="V184" i="10"/>
  <c r="V181" i="10"/>
  <c r="V186" i="10"/>
  <c r="V187" i="10"/>
  <c r="V185" i="10"/>
  <c r="V282" i="10"/>
  <c r="V279" i="10"/>
  <c r="V280" i="10"/>
  <c r="V284" i="10"/>
  <c r="V281" i="10"/>
  <c r="V286" i="10"/>
  <c r="V283" i="10"/>
  <c r="V288" i="10"/>
  <c r="V289" i="10"/>
  <c r="V285" i="10"/>
  <c r="V291" i="10"/>
  <c r="V287" i="10"/>
  <c r="V293" i="10"/>
  <c r="V290" i="10"/>
  <c r="V294" i="10"/>
  <c r="V295" i="10"/>
  <c r="V292" i="10"/>
  <c r="V296" i="10"/>
  <c r="V297" i="10"/>
  <c r="V299" i="10"/>
  <c r="V300" i="10"/>
  <c r="V301" i="10"/>
  <c r="V298" i="10"/>
  <c r="V302" i="10"/>
  <c r="V303" i="10"/>
  <c r="V304" i="10"/>
  <c r="V306" i="10"/>
  <c r="V307" i="10"/>
  <c r="V308" i="10"/>
  <c r="V305" i="10"/>
  <c r="V309" i="10"/>
  <c r="V68" i="10"/>
  <c r="V67" i="10"/>
  <c r="V78" i="10"/>
  <c r="V83" i="10"/>
  <c r="V94" i="10"/>
  <c r="V89" i="10"/>
  <c r="V88" i="10"/>
  <c r="V72" i="10"/>
  <c r="V85" i="10"/>
  <c r="V71" i="10"/>
  <c r="V95" i="10"/>
  <c r="V75" i="10"/>
  <c r="V70" i="10"/>
  <c r="V66" i="10"/>
  <c r="V84" i="10"/>
  <c r="V69" i="10"/>
  <c r="V90" i="10"/>
  <c r="V96" i="10"/>
  <c r="V91" i="10"/>
  <c r="V86" i="10"/>
  <c r="V82" i="10"/>
  <c r="V92" i="10"/>
  <c r="V74" i="10"/>
  <c r="V87" i="10"/>
  <c r="V79" i="10"/>
  <c r="V81" i="10"/>
  <c r="V80" i="10"/>
  <c r="V76" i="10"/>
  <c r="V73" i="10"/>
  <c r="V93" i="10"/>
  <c r="V77" i="10"/>
  <c r="V218" i="10"/>
  <c r="V221" i="10"/>
  <c r="V219" i="10"/>
  <c r="V224" i="10"/>
  <c r="V220" i="10"/>
  <c r="V226" i="10"/>
  <c r="V222" i="10"/>
  <c r="V223" i="10"/>
  <c r="V228" i="10"/>
  <c r="V225" i="10"/>
  <c r="V230" i="10"/>
  <c r="V231" i="10"/>
  <c r="V227" i="10"/>
  <c r="V233" i="10"/>
  <c r="V229" i="10"/>
  <c r="V234" i="10"/>
  <c r="V235" i="10"/>
  <c r="V232" i="10"/>
  <c r="V236" i="10"/>
  <c r="V239" i="10"/>
  <c r="V240" i="10"/>
  <c r="V241" i="10"/>
  <c r="V237" i="10"/>
  <c r="V238" i="10"/>
  <c r="V242" i="10"/>
  <c r="V247" i="10"/>
  <c r="V243" i="10"/>
  <c r="V248" i="10"/>
  <c r="V244" i="10"/>
  <c r="V245" i="10"/>
  <c r="V246" i="10"/>
  <c r="V152" i="10"/>
  <c r="V153" i="10"/>
  <c r="V137" i="10"/>
  <c r="V143" i="10"/>
  <c r="V142" i="10"/>
  <c r="V132" i="10"/>
  <c r="V136" i="10"/>
  <c r="V131" i="10"/>
  <c r="V141" i="10"/>
  <c r="V133" i="10"/>
  <c r="V154" i="10"/>
  <c r="V149" i="10"/>
  <c r="V138" i="10"/>
  <c r="V155" i="10"/>
  <c r="V146" i="10"/>
  <c r="V148" i="10"/>
  <c r="V130" i="10"/>
  <c r="V140" i="10"/>
  <c r="V147" i="10"/>
  <c r="V145" i="10"/>
  <c r="V150" i="10"/>
  <c r="V144" i="10"/>
  <c r="V151" i="10"/>
  <c r="V128" i="10"/>
  <c r="V135" i="10"/>
  <c r="V129" i="10"/>
  <c r="V139" i="10"/>
  <c r="V134" i="10"/>
  <c r="V156" i="10"/>
  <c r="V122" i="10"/>
  <c r="V110" i="10"/>
  <c r="V126" i="10"/>
  <c r="V99" i="10"/>
  <c r="V120" i="10"/>
  <c r="V100" i="10"/>
  <c r="V111" i="10"/>
  <c r="V104" i="10"/>
  <c r="V105" i="10"/>
  <c r="V98" i="10"/>
  <c r="V121" i="10"/>
  <c r="V102" i="10"/>
  <c r="V123" i="10"/>
  <c r="V103" i="10"/>
  <c r="V124" i="10"/>
  <c r="V112" i="10"/>
  <c r="V107" i="10"/>
  <c r="V118" i="10"/>
  <c r="V119" i="10"/>
  <c r="V114" i="10"/>
  <c r="V108" i="10"/>
  <c r="V101" i="10"/>
  <c r="V117" i="10"/>
  <c r="V127" i="10"/>
  <c r="V116" i="10"/>
  <c r="V115" i="10"/>
  <c r="V113" i="10"/>
  <c r="V97" i="10"/>
  <c r="V106" i="10"/>
  <c r="V125" i="10"/>
  <c r="V109" i="10"/>
  <c r="V341" i="10"/>
  <c r="V342" i="10"/>
  <c r="V343" i="10"/>
  <c r="V345" i="10"/>
  <c r="V348" i="10"/>
  <c r="V344" i="10"/>
  <c r="V349" i="10"/>
  <c r="V346" i="10"/>
  <c r="V350" i="10"/>
  <c r="V351" i="10"/>
  <c r="V347" i="10"/>
  <c r="V354" i="10"/>
  <c r="V355" i="10"/>
  <c r="V356" i="10"/>
  <c r="V352" i="10"/>
  <c r="V353" i="10"/>
  <c r="V357" i="10"/>
  <c r="V361" i="10"/>
  <c r="V362" i="10"/>
  <c r="V358" i="10"/>
  <c r="V359" i="10"/>
  <c r="V363" i="10"/>
  <c r="V360" i="10"/>
  <c r="V364" i="10"/>
  <c r="V365" i="10"/>
  <c r="V366" i="10"/>
  <c r="AI5" i="10"/>
  <c r="V27" i="10"/>
  <c r="V16" i="10"/>
  <c r="V14" i="10"/>
  <c r="V30" i="10"/>
  <c r="V5" i="10"/>
  <c r="V9" i="10"/>
  <c r="V6" i="10"/>
  <c r="V15" i="10"/>
  <c r="V25" i="10"/>
  <c r="V20" i="10"/>
  <c r="V22" i="10"/>
  <c r="V24" i="10"/>
  <c r="V28" i="10"/>
  <c r="V11" i="10"/>
  <c r="V10" i="10"/>
  <c r="V35" i="10"/>
  <c r="V19" i="10"/>
  <c r="V29" i="10"/>
  <c r="V12" i="10"/>
  <c r="V17" i="10"/>
  <c r="V13" i="10"/>
  <c r="V32" i="10"/>
  <c r="V33" i="10"/>
  <c r="V34" i="10"/>
  <c r="V31" i="10"/>
  <c r="V18" i="10"/>
  <c r="V26" i="10"/>
  <c r="V21" i="10"/>
  <c r="V7" i="10"/>
  <c r="V23" i="10"/>
  <c r="V8" i="10"/>
  <c r="AF5" i="10"/>
  <c r="V311" i="10"/>
  <c r="V312" i="10"/>
  <c r="V313" i="10"/>
  <c r="V310" i="10"/>
  <c r="V317" i="10"/>
  <c r="V318" i="10"/>
  <c r="V314" i="10"/>
  <c r="V315" i="10"/>
  <c r="V319" i="10"/>
  <c r="V320" i="10"/>
  <c r="V316" i="10"/>
  <c r="V321" i="10"/>
  <c r="V324" i="10"/>
  <c r="V326" i="10"/>
  <c r="V322" i="10"/>
  <c r="V327" i="10"/>
  <c r="V323" i="10"/>
  <c r="V328" i="10"/>
  <c r="V325" i="10"/>
  <c r="V330" i="10"/>
  <c r="V333" i="10"/>
  <c r="V329" i="10"/>
  <c r="V334" i="10"/>
  <c r="V331" i="10"/>
  <c r="V335" i="10"/>
  <c r="V336" i="10"/>
  <c r="V332" i="10"/>
  <c r="V337" i="10"/>
  <c r="V339" i="10"/>
  <c r="V340" i="10"/>
  <c r="V338" i="10"/>
  <c r="V189" i="10"/>
  <c r="V190" i="10"/>
  <c r="V191" i="10"/>
  <c r="V188" i="10"/>
  <c r="V192" i="10"/>
  <c r="V193" i="10"/>
  <c r="V194" i="10"/>
  <c r="V195" i="10"/>
  <c r="V196" i="10"/>
  <c r="V199" i="10"/>
  <c r="V200" i="10"/>
  <c r="V201" i="10"/>
  <c r="V197" i="10"/>
  <c r="V202" i="10"/>
  <c r="V198" i="10"/>
  <c r="V203" i="10"/>
  <c r="V204" i="10"/>
  <c r="V205" i="10"/>
  <c r="V206" i="10"/>
  <c r="V207" i="10"/>
  <c r="V209" i="10"/>
  <c r="V212" i="10"/>
  <c r="V208" i="10"/>
  <c r="V210" i="10"/>
  <c r="V214" i="10"/>
  <c r="V211" i="10"/>
  <c r="V213" i="10"/>
  <c r="V215" i="10"/>
  <c r="V216" i="10"/>
  <c r="V217" i="10"/>
  <c r="V46" i="10"/>
  <c r="V38" i="10"/>
  <c r="V57" i="10"/>
  <c r="V41" i="10"/>
  <c r="V62" i="10"/>
  <c r="V54" i="10"/>
  <c r="V45" i="10"/>
  <c r="V37" i="10"/>
  <c r="V39" i="10"/>
  <c r="V55" i="10"/>
  <c r="V51" i="10"/>
  <c r="V56" i="10"/>
  <c r="V47" i="10"/>
  <c r="V52" i="10"/>
  <c r="V61" i="10"/>
  <c r="V50" i="10"/>
  <c r="V43" i="10"/>
  <c r="V42" i="10"/>
  <c r="V49" i="10"/>
  <c r="V44" i="10"/>
  <c r="V36" i="10"/>
  <c r="V48" i="10"/>
  <c r="V64" i="10"/>
  <c r="V58" i="10"/>
  <c r="V60" i="10"/>
  <c r="V65" i="10"/>
  <c r="V63" i="10"/>
  <c r="V53" i="10"/>
  <c r="V59" i="10"/>
  <c r="V40" i="10"/>
  <c r="V249" i="10"/>
  <c r="V251" i="10"/>
  <c r="V250" i="10"/>
  <c r="V255" i="10"/>
  <c r="V256" i="10"/>
  <c r="V252" i="10"/>
  <c r="V257" i="10"/>
  <c r="V253" i="10"/>
  <c r="V254" i="10"/>
  <c r="V259" i="10"/>
  <c r="V260" i="10"/>
  <c r="V261" i="10"/>
  <c r="V258" i="10"/>
  <c r="V262" i="10"/>
  <c r="V263" i="10"/>
  <c r="V264" i="10"/>
  <c r="V265" i="10"/>
  <c r="V267" i="10"/>
  <c r="V268" i="10"/>
  <c r="V269" i="10"/>
  <c r="V270" i="10"/>
  <c r="V266" i="10"/>
  <c r="V273" i="10"/>
  <c r="V275" i="10"/>
  <c r="V271" i="10"/>
  <c r="V276" i="10"/>
  <c r="V272" i="10"/>
  <c r="V278" i="10"/>
  <c r="V274" i="10"/>
  <c r="V277" i="10"/>
  <c r="S366" i="10"/>
  <c r="V368" i="10"/>
  <c r="BH367" i="10"/>
  <c r="BE368" i="10"/>
  <c r="AQ369" i="10"/>
  <c r="BF369" i="10" s="1"/>
  <c r="BD368" i="10"/>
  <c r="BC368" i="10"/>
  <c r="W5" i="10" l="1"/>
  <c r="X10" i="16"/>
  <c r="X13" i="16"/>
  <c r="X8" i="16"/>
  <c r="N16" i="16"/>
  <c r="G16" i="16" s="1"/>
  <c r="X5" i="16"/>
  <c r="X6" i="16"/>
  <c r="X14" i="16"/>
  <c r="N12" i="16"/>
  <c r="G12" i="16" s="1"/>
  <c r="X15" i="16"/>
  <c r="N7" i="16"/>
  <c r="G7" i="16" s="1"/>
  <c r="N14" i="16"/>
  <c r="G14" i="16" s="1"/>
  <c r="N5" i="16"/>
  <c r="X9" i="16"/>
  <c r="N15" i="16"/>
  <c r="G15" i="16" s="1"/>
  <c r="Q9" i="16"/>
  <c r="Q7" i="16"/>
  <c r="Q10" i="16"/>
  <c r="X7" i="16"/>
  <c r="Q13" i="16"/>
  <c r="N10" i="16"/>
  <c r="G10" i="16" s="1"/>
  <c r="X16" i="16"/>
  <c r="X12" i="16"/>
  <c r="N6" i="16"/>
  <c r="G6" i="16" s="1"/>
  <c r="Q15" i="16"/>
  <c r="Q14" i="16"/>
  <c r="X11" i="16"/>
  <c r="Q11" i="16"/>
  <c r="N8" i="16"/>
  <c r="G8" i="16" s="1"/>
  <c r="N13" i="16"/>
  <c r="G13" i="16" s="1"/>
  <c r="Q6" i="16"/>
  <c r="N11" i="16"/>
  <c r="G11" i="16" s="1"/>
  <c r="N9" i="16"/>
  <c r="G9" i="16" s="1"/>
  <c r="Q12" i="16"/>
  <c r="S367" i="10"/>
  <c r="BH368" i="10"/>
  <c r="AP369" i="10"/>
  <c r="X17" i="16" l="1"/>
  <c r="G5" i="16"/>
  <c r="G17" i="16" s="1"/>
  <c r="N17" i="16"/>
  <c r="S368" i="10"/>
  <c r="AO369" i="10"/>
  <c r="BE369" i="10"/>
  <c r="AN369" i="10" l="1"/>
  <c r="BD369" i="10"/>
  <c r="AM369" i="10" l="1"/>
  <c r="BC369" i="10"/>
  <c r="BB369" i="10" l="1"/>
  <c r="V369" i="10"/>
  <c r="Q16" i="16" l="1"/>
  <c r="Q8" i="16"/>
  <c r="BH369" i="10"/>
  <c r="Q5" i="16"/>
  <c r="Q17" i="16" l="1"/>
  <c r="S369" i="10"/>
  <c r="AA369" i="10" l="1"/>
  <c r="AA368" i="10"/>
  <c r="AA367" i="10"/>
  <c r="AA366" i="10"/>
  <c r="AA365" i="10"/>
  <c r="AA317" i="10"/>
  <c r="AA214" i="10"/>
  <c r="AA265" i="10"/>
  <c r="AA226" i="10"/>
  <c r="AA335" i="10"/>
  <c r="AA39" i="10"/>
  <c r="AA166" i="10"/>
  <c r="AA293" i="10"/>
  <c r="AA147" i="10"/>
  <c r="AA153" i="10"/>
  <c r="AA52" i="10"/>
  <c r="AA352" i="10"/>
  <c r="AA321" i="10"/>
  <c r="AA289" i="10"/>
  <c r="AA167" i="10"/>
  <c r="AA305" i="10"/>
  <c r="AA110" i="10"/>
  <c r="AA171" i="10"/>
  <c r="AA192" i="10"/>
  <c r="AA346" i="10"/>
  <c r="AA337" i="10"/>
  <c r="AA257" i="10"/>
  <c r="AA160" i="10"/>
  <c r="AA112" i="10"/>
  <c r="AA333" i="10"/>
  <c r="AA57" i="10"/>
  <c r="AA239" i="10"/>
  <c r="AA193" i="10"/>
  <c r="AA281" i="10"/>
  <c r="AA31" i="10"/>
  <c r="AA65" i="10"/>
  <c r="AA18" i="10"/>
  <c r="AA115" i="10"/>
  <c r="AA111" i="10"/>
  <c r="AA84" i="10"/>
  <c r="AA244" i="10"/>
  <c r="AA144" i="10"/>
  <c r="AA165" i="10"/>
  <c r="AA330" i="10"/>
  <c r="AA236" i="10"/>
  <c r="AA251" i="10"/>
  <c r="AA148" i="10"/>
  <c r="AA133" i="10"/>
  <c r="AA92" i="10"/>
  <c r="AA28" i="10"/>
  <c r="AA200" i="10"/>
  <c r="AA195" i="10"/>
  <c r="AA40" i="10"/>
  <c r="AA353" i="10"/>
  <c r="AA64" i="10"/>
  <c r="AA174" i="10"/>
  <c r="AA175" i="10"/>
  <c r="AA8" i="10"/>
  <c r="AA311" i="10"/>
  <c r="AA184" i="10"/>
  <c r="AA152" i="10"/>
  <c r="AA179" i="10"/>
  <c r="AA282" i="10"/>
  <c r="AA213" i="10"/>
  <c r="AA168" i="10"/>
  <c r="AA222" i="10"/>
  <c r="AA350" i="10"/>
  <c r="AA261" i="10"/>
  <c r="AA164" i="10"/>
  <c r="AA227" i="10"/>
  <c r="AA116" i="10"/>
  <c r="AA338" i="10"/>
  <c r="AA63" i="10"/>
  <c r="AA129" i="10"/>
  <c r="AA201" i="10"/>
  <c r="AA245" i="10"/>
  <c r="AA315" i="10"/>
  <c r="AA26" i="10"/>
  <c r="AA119" i="10"/>
  <c r="AA120" i="10"/>
  <c r="AA88" i="10"/>
  <c r="AA123" i="10"/>
  <c r="AA101" i="10"/>
  <c r="AA292" i="10"/>
  <c r="AA259" i="10"/>
  <c r="AA130" i="10"/>
  <c r="AA35" i="10"/>
  <c r="AA347" i="10"/>
  <c r="AA141" i="10"/>
  <c r="AA126" i="10"/>
  <c r="AA212" i="10"/>
  <c r="AA196" i="10"/>
  <c r="AA304" i="10"/>
  <c r="AA124" i="10"/>
  <c r="AA298" i="10"/>
  <c r="AA96" i="10"/>
  <c r="AA328" i="10"/>
  <c r="AA177" i="10"/>
  <c r="AA155" i="10"/>
  <c r="AA287" i="10"/>
  <c r="AA74" i="10"/>
  <c r="AA205" i="10"/>
  <c r="AA41" i="10"/>
  <c r="AA150" i="10"/>
  <c r="AA198" i="10"/>
  <c r="AA228" i="10"/>
  <c r="AA206" i="10"/>
  <c r="AA75" i="10"/>
  <c r="AA343" i="10"/>
  <c r="AA313" i="10"/>
  <c r="AA30" i="10"/>
  <c r="AA280" i="10"/>
  <c r="AA173" i="10"/>
  <c r="AA11" i="10"/>
  <c r="AA100" i="10"/>
  <c r="AA286" i="10"/>
  <c r="AA322" i="10"/>
  <c r="AA302" i="10"/>
  <c r="AA249" i="10"/>
  <c r="AA269" i="10"/>
  <c r="AA103" i="10"/>
  <c r="AA102" i="10"/>
  <c r="AA224" i="10"/>
  <c r="AA324" i="10"/>
  <c r="AA258" i="10"/>
  <c r="AA159" i="10"/>
  <c r="AA68" i="10"/>
  <c r="AA307" i="10"/>
  <c r="AA364" i="10"/>
  <c r="AA354" i="10"/>
  <c r="AA260" i="10"/>
  <c r="AA303" i="10"/>
  <c r="AA230" i="10"/>
  <c r="AA61" i="10"/>
  <c r="AA295" i="10"/>
  <c r="AA238" i="10"/>
  <c r="AA16" i="10"/>
  <c r="AA49" i="10"/>
  <c r="AA342" i="10"/>
  <c r="AA209" i="10"/>
  <c r="AA357" i="10"/>
  <c r="AA45" i="10"/>
  <c r="AA202" i="10"/>
  <c r="AA146" i="10"/>
  <c r="AA42" i="10"/>
  <c r="AA229" i="10"/>
  <c r="AA34" i="10"/>
  <c r="AA331" i="10"/>
  <c r="AA339" i="10"/>
  <c r="AA105" i="10"/>
  <c r="AA114" i="10"/>
  <c r="AA285" i="10"/>
  <c r="AA199" i="10"/>
  <c r="AA316" i="10"/>
  <c r="AA77" i="10"/>
  <c r="AA59" i="10"/>
  <c r="AA70" i="10"/>
  <c r="AA71" i="10"/>
  <c r="AA76" i="10"/>
  <c r="AA344" i="10"/>
  <c r="AA51" i="10"/>
  <c r="AA207" i="10"/>
  <c r="AA19" i="10"/>
  <c r="AA91" i="10"/>
  <c r="AA363" i="10"/>
  <c r="AA136" i="10"/>
  <c r="AA277" i="10"/>
  <c r="AA255" i="10"/>
  <c r="AA349" i="10"/>
  <c r="AA90" i="10"/>
  <c r="AA332" i="10"/>
  <c r="AA32" i="10"/>
  <c r="AA208" i="10"/>
  <c r="AA54" i="10"/>
  <c r="AA319" i="10"/>
  <c r="AA181" i="10"/>
  <c r="AA113" i="10"/>
  <c r="AA99" i="10"/>
  <c r="AA94" i="10"/>
  <c r="AA234" i="10"/>
  <c r="AA275" i="10"/>
  <c r="AA235" i="10"/>
  <c r="AA246" i="10"/>
  <c r="AA86" i="10"/>
  <c r="AA355" i="10"/>
  <c r="AA268" i="10"/>
  <c r="AA221" i="10"/>
  <c r="AA348" i="10"/>
  <c r="AA243" i="10"/>
  <c r="AA24" i="10"/>
  <c r="AA53" i="10"/>
  <c r="AA270" i="10"/>
  <c r="AA294" i="10"/>
  <c r="AA145" i="10"/>
  <c r="AA360" i="10"/>
  <c r="AA215" i="10"/>
  <c r="AA157" i="10"/>
  <c r="AA50" i="10"/>
  <c r="AA117" i="10"/>
  <c r="AA210" i="10"/>
  <c r="AA351" i="10"/>
  <c r="AA237" i="10"/>
  <c r="AA323" i="10"/>
  <c r="AA256" i="10"/>
  <c r="AA109" i="10"/>
  <c r="AA118" i="10"/>
  <c r="AA300" i="10"/>
  <c r="AA203" i="10"/>
  <c r="AA336" i="10"/>
  <c r="AA81" i="10"/>
  <c r="AA127" i="10"/>
  <c r="AA151" i="10"/>
  <c r="AA93" i="10"/>
  <c r="AA218" i="10"/>
  <c r="AA216" i="10"/>
  <c r="AA27" i="10"/>
  <c r="AA47" i="10"/>
  <c r="AA48" i="10"/>
  <c r="AA232" i="10"/>
  <c r="AA284" i="10"/>
  <c r="AA21" i="10"/>
  <c r="AA89" i="10"/>
  <c r="AA22" i="10"/>
  <c r="AA231" i="10"/>
  <c r="AA334" i="10"/>
  <c r="AA10" i="10"/>
  <c r="AA359" i="10"/>
  <c r="AA178" i="10"/>
  <c r="AA241" i="10"/>
  <c r="AA267" i="10"/>
  <c r="AA263" i="10"/>
  <c r="AA271" i="10"/>
  <c r="AA125" i="10"/>
  <c r="AA308" i="10"/>
  <c r="AA211" i="10"/>
  <c r="AA204" i="10"/>
  <c r="AA85" i="10"/>
  <c r="AA327" i="10"/>
  <c r="AA310" i="10"/>
  <c r="AA12" i="10"/>
  <c r="AA242" i="10"/>
  <c r="AA291" i="10"/>
  <c r="AA264" i="10"/>
  <c r="AA185" i="10"/>
  <c r="AA273" i="10"/>
  <c r="AA240" i="10"/>
  <c r="AA262" i="10"/>
  <c r="AA183" i="10"/>
  <c r="AA254" i="10"/>
  <c r="AA73" i="10"/>
  <c r="AA172" i="10"/>
  <c r="AA122" i="10"/>
  <c r="AA197" i="10"/>
  <c r="AA137" i="10"/>
  <c r="AA142" i="10"/>
  <c r="AA194" i="10"/>
  <c r="AA312" i="10"/>
  <c r="AA108" i="10"/>
  <c r="AA276" i="10"/>
  <c r="AA169" i="10"/>
  <c r="AA138" i="10"/>
  <c r="AA161" i="10"/>
  <c r="AA182" i="10"/>
  <c r="AA60" i="10"/>
  <c r="AA309" i="10"/>
  <c r="AA69" i="10"/>
  <c r="AA189" i="10"/>
  <c r="AA87" i="10"/>
  <c r="AA252" i="10"/>
  <c r="AA301" i="10"/>
  <c r="AA253" i="10"/>
  <c r="AA299" i="10"/>
  <c r="AA191" i="10"/>
  <c r="AA56" i="10"/>
  <c r="AA290" i="10"/>
  <c r="AA356" i="10"/>
  <c r="AA44" i="10"/>
  <c r="AA180" i="10"/>
  <c r="AA247" i="10"/>
  <c r="AA158" i="10"/>
  <c r="AA225" i="10"/>
  <c r="AA14" i="10"/>
  <c r="AA272" i="10"/>
  <c r="AA135" i="10"/>
  <c r="AA358" i="10"/>
  <c r="AA274" i="10"/>
  <c r="AA72" i="10"/>
  <c r="AA62" i="10"/>
  <c r="AA266" i="10"/>
  <c r="AA296" i="10"/>
  <c r="AA149" i="10"/>
  <c r="AA29" i="10"/>
  <c r="AA37" i="10"/>
  <c r="AA162" i="10"/>
  <c r="AA233" i="10"/>
  <c r="AA33" i="10"/>
  <c r="AA143" i="10"/>
  <c r="AA314" i="10"/>
  <c r="AA95" i="10"/>
  <c r="AA104" i="10"/>
  <c r="AA318" i="10"/>
  <c r="AA250" i="10"/>
  <c r="AA297" i="10"/>
  <c r="AA46" i="10"/>
  <c r="AA17" i="10"/>
  <c r="AA13" i="10"/>
  <c r="AA58" i="10"/>
  <c r="AA7" i="10"/>
  <c r="AA279" i="10"/>
  <c r="AA107" i="10"/>
  <c r="AA80" i="10"/>
  <c r="AA223" i="10"/>
  <c r="AA132" i="10"/>
  <c r="AA190" i="10"/>
  <c r="AA325" i="10"/>
  <c r="AA82" i="10"/>
  <c r="AA43" i="10"/>
  <c r="AA220" i="10"/>
  <c r="AA55" i="10"/>
  <c r="AA78" i="10"/>
  <c r="AA15" i="10"/>
  <c r="AA9" i="10"/>
  <c r="AA219" i="10"/>
  <c r="AA154" i="10"/>
  <c r="AA341" i="10"/>
  <c r="AA134" i="10"/>
  <c r="AA170" i="10"/>
  <c r="AA163" i="10"/>
  <c r="AA176" i="10"/>
  <c r="AA25" i="10"/>
  <c r="AC276" i="10"/>
  <c r="AC254" i="10"/>
  <c r="AC45" i="10"/>
  <c r="AC262" i="10"/>
  <c r="AC259" i="10"/>
  <c r="AC249" i="10"/>
  <c r="AC48" i="10"/>
  <c r="AC213" i="10"/>
  <c r="AC203" i="10"/>
  <c r="AC189" i="10"/>
  <c r="AC322" i="10"/>
  <c r="AC317" i="10"/>
  <c r="AC28" i="10"/>
  <c r="AC16" i="10"/>
  <c r="AA362" i="10"/>
  <c r="AC362" i="10"/>
  <c r="AC358" i="10"/>
  <c r="AC108" i="10"/>
  <c r="AC100" i="10"/>
  <c r="AC155" i="10"/>
  <c r="AC135" i="10"/>
  <c r="AC234" i="10"/>
  <c r="AA83" i="10"/>
  <c r="AC183" i="10"/>
  <c r="AC161" i="10"/>
  <c r="AC273" i="10"/>
  <c r="AC269" i="10"/>
  <c r="AC265" i="10"/>
  <c r="AC261" i="10"/>
  <c r="AC56" i="10"/>
  <c r="AC201" i="10"/>
  <c r="AC188" i="10"/>
  <c r="AC338" i="10"/>
  <c r="AC330" i="10"/>
  <c r="AC313" i="10"/>
  <c r="AA20" i="10"/>
  <c r="AC15" i="10"/>
  <c r="AC367" i="10"/>
  <c r="AA345" i="10"/>
  <c r="AA121" i="10"/>
  <c r="AA98" i="10"/>
  <c r="AC101" i="10"/>
  <c r="AC245" i="10"/>
  <c r="AC220" i="10"/>
  <c r="AC89" i="10"/>
  <c r="AC79" i="10"/>
  <c r="AC307" i="10"/>
  <c r="AC304" i="10"/>
  <c r="AC182" i="10"/>
  <c r="AC160" i="10"/>
  <c r="AC258" i="10"/>
  <c r="AC211" i="10"/>
  <c r="AC275" i="10"/>
  <c r="AC267" i="10"/>
  <c r="AC263" i="10"/>
  <c r="AC253" i="10"/>
  <c r="AC52" i="10"/>
  <c r="AC43" i="10"/>
  <c r="AC208" i="10"/>
  <c r="AC319" i="10"/>
  <c r="AC12" i="10"/>
  <c r="AC353" i="10"/>
  <c r="AC341" i="10"/>
  <c r="AC125" i="10"/>
  <c r="AC113" i="10"/>
  <c r="AC151" i="10"/>
  <c r="AC241" i="10"/>
  <c r="AB241" i="10" s="1"/>
  <c r="AC85" i="10"/>
  <c r="AC75" i="10"/>
  <c r="AC291" i="10"/>
  <c r="AC6" i="10"/>
  <c r="AG6" i="10" s="1"/>
  <c r="AH6" i="10" s="1"/>
  <c r="AC340" i="10"/>
  <c r="AC271" i="10"/>
  <c r="AC256" i="10"/>
  <c r="AC63" i="10"/>
  <c r="AC196" i="10"/>
  <c r="AC335" i="10"/>
  <c r="AC327" i="10"/>
  <c r="AC311" i="10"/>
  <c r="AC32" i="10"/>
  <c r="AC11" i="10"/>
  <c r="AC348" i="10"/>
  <c r="AC122" i="10"/>
  <c r="AC98" i="10"/>
  <c r="AC139" i="10"/>
  <c r="AC238" i="10"/>
  <c r="AC229" i="10"/>
  <c r="AC95" i="10"/>
  <c r="AC72" i="10"/>
  <c r="AC71" i="10"/>
  <c r="AC300" i="10"/>
  <c r="AC288" i="10"/>
  <c r="AC178" i="10"/>
  <c r="AC55" i="10"/>
  <c r="AC200" i="10"/>
  <c r="AC336" i="10"/>
  <c r="AC117" i="10"/>
  <c r="AC143" i="10"/>
  <c r="AC233" i="10"/>
  <c r="AC77" i="10"/>
  <c r="AC287" i="10"/>
  <c r="AC272" i="10"/>
  <c r="AC264" i="10"/>
  <c r="AC199" i="10"/>
  <c r="AC24" i="10"/>
  <c r="AC141" i="10"/>
  <c r="AC230" i="10"/>
  <c r="AA79" i="10"/>
  <c r="AC286" i="10"/>
  <c r="AC368" i="10"/>
  <c r="AC260" i="10"/>
  <c r="AC257" i="10"/>
  <c r="AC255" i="10"/>
  <c r="AC250" i="10"/>
  <c r="AA188" i="10"/>
  <c r="AC328" i="10"/>
  <c r="AC314" i="10"/>
  <c r="AC19" i="10"/>
  <c r="AC347" i="10"/>
  <c r="AC344" i="10"/>
  <c r="AC110" i="10"/>
  <c r="AC148" i="10"/>
  <c r="AC133" i="10"/>
  <c r="AC237" i="10"/>
  <c r="AC226" i="10"/>
  <c r="AC93" i="10"/>
  <c r="AC83" i="10"/>
  <c r="AC290" i="10"/>
  <c r="AC186" i="10"/>
  <c r="AC175" i="10"/>
  <c r="AC166" i="10"/>
  <c r="AC251" i="10"/>
  <c r="AC324" i="10"/>
  <c r="AC25" i="10"/>
  <c r="AC10" i="10"/>
  <c r="AC342" i="10"/>
  <c r="AC105" i="10"/>
  <c r="AC152" i="10"/>
  <c r="AC242" i="10"/>
  <c r="AC218" i="10"/>
  <c r="AC170" i="10"/>
  <c r="AC268" i="10"/>
  <c r="AC37" i="10"/>
  <c r="AC332" i="10"/>
  <c r="AC35" i="10"/>
  <c r="AC345" i="10"/>
  <c r="AC103" i="10"/>
  <c r="AC76" i="10"/>
  <c r="AA186" i="10"/>
  <c r="AC277" i="10"/>
  <c r="AC274" i="10"/>
  <c r="AC270" i="10"/>
  <c r="AC266" i="10"/>
  <c r="AC252" i="10"/>
  <c r="AC59" i="10"/>
  <c r="AC49" i="10"/>
  <c r="AC215" i="10"/>
  <c r="AC191" i="10"/>
  <c r="AA320" i="10"/>
  <c r="AC320" i="10"/>
  <c r="AC310" i="10"/>
  <c r="AC29" i="10"/>
  <c r="AC20" i="10"/>
  <c r="AC350" i="10"/>
  <c r="AC121" i="10"/>
  <c r="AA139" i="10"/>
  <c r="AC136" i="10"/>
  <c r="AC225" i="10"/>
  <c r="AC81" i="10"/>
  <c r="AC70" i="10"/>
  <c r="AC302" i="10"/>
  <c r="AA288" i="10"/>
  <c r="AC281" i="10"/>
  <c r="AC174" i="10"/>
  <c r="AC163" i="10"/>
  <c r="AC64" i="10"/>
  <c r="AC60" i="10"/>
  <c r="AC44" i="10"/>
  <c r="AC216" i="10"/>
  <c r="AC212" i="10"/>
  <c r="AC204" i="10"/>
  <c r="AC190" i="10"/>
  <c r="AC333" i="10"/>
  <c r="AC325" i="10"/>
  <c r="AC316" i="10"/>
  <c r="AC33" i="10"/>
  <c r="AC21" i="10"/>
  <c r="AC9" i="10"/>
  <c r="AC365" i="10"/>
  <c r="AC352" i="10"/>
  <c r="AC126" i="10"/>
  <c r="AC118" i="10"/>
  <c r="AC114" i="10"/>
  <c r="AC109" i="10"/>
  <c r="AA140" i="10"/>
  <c r="AC144" i="10"/>
  <c r="AC140" i="10"/>
  <c r="AC132" i="10"/>
  <c r="AC246" i="10"/>
  <c r="AC219" i="10"/>
  <c r="AC96" i="10"/>
  <c r="AC92" i="10"/>
  <c r="AC88" i="10"/>
  <c r="AC84" i="10"/>
  <c r="AC80" i="10"/>
  <c r="AC68" i="10"/>
  <c r="AA306" i="10"/>
  <c r="AC308" i="10"/>
  <c r="AC306" i="10"/>
  <c r="AC293" i="10"/>
  <c r="AC285" i="10"/>
  <c r="AC282" i="10"/>
  <c r="AC179" i="10"/>
  <c r="AC171" i="10"/>
  <c r="AC167" i="10"/>
  <c r="AC162" i="10"/>
  <c r="AC54" i="10"/>
  <c r="AC51" i="10"/>
  <c r="AC47" i="10"/>
  <c r="AC40" i="10"/>
  <c r="AC207" i="10"/>
  <c r="AC195" i="10"/>
  <c r="AA329" i="10"/>
  <c r="AC329" i="10"/>
  <c r="AC315" i="10"/>
  <c r="AC31" i="10"/>
  <c r="AC27" i="10"/>
  <c r="AC8" i="10"/>
  <c r="AC363" i="10"/>
  <c r="AC359" i="10"/>
  <c r="AC346" i="10"/>
  <c r="AC124" i="10"/>
  <c r="AC112" i="10"/>
  <c r="AC104" i="10"/>
  <c r="AC102" i="10"/>
  <c r="AC154" i="10"/>
  <c r="AC147" i="10"/>
  <c r="AA131" i="10"/>
  <c r="AC134" i="10"/>
  <c r="AC131" i="10"/>
  <c r="AC240" i="10"/>
  <c r="AC232" i="10"/>
  <c r="AC224" i="10"/>
  <c r="AC91" i="10"/>
  <c r="AC87" i="10"/>
  <c r="AA67" i="10"/>
  <c r="AC69" i="10"/>
  <c r="AC67" i="10"/>
  <c r="AC298" i="10"/>
  <c r="AC284" i="10"/>
  <c r="AC185" i="10"/>
  <c r="AC181" i="10"/>
  <c r="AC177" i="10"/>
  <c r="AC159" i="10"/>
  <c r="AC62" i="10"/>
  <c r="AC58" i="10"/>
  <c r="AC50" i="10"/>
  <c r="AC46" i="10"/>
  <c r="AC42" i="10"/>
  <c r="AC41" i="10"/>
  <c r="AC39" i="10"/>
  <c r="AC214" i="10"/>
  <c r="AC210" i="10"/>
  <c r="AC206" i="10"/>
  <c r="AC202" i="10"/>
  <c r="AC194" i="10"/>
  <c r="AA326" i="10"/>
  <c r="AC326" i="10"/>
  <c r="AC318" i="10"/>
  <c r="AA23" i="10"/>
  <c r="AC23" i="10"/>
  <c r="AC18" i="10"/>
  <c r="AC14" i="10"/>
  <c r="AC366" i="10"/>
  <c r="AA361" i="10"/>
  <c r="AC361" i="10"/>
  <c r="AC357" i="10"/>
  <c r="AC355" i="10"/>
  <c r="AC351" i="10"/>
  <c r="AC120" i="10"/>
  <c r="AC116" i="10"/>
  <c r="AC107" i="10"/>
  <c r="AC150" i="10"/>
  <c r="AC146" i="10"/>
  <c r="AC142" i="10"/>
  <c r="AC138" i="10"/>
  <c r="AC130" i="10"/>
  <c r="AC244" i="10"/>
  <c r="AC236" i="10"/>
  <c r="AC228" i="10"/>
  <c r="AC223" i="10"/>
  <c r="AC90" i="10"/>
  <c r="AC82" i="10"/>
  <c r="AC78" i="10"/>
  <c r="AC305" i="10"/>
  <c r="AC303" i="10"/>
  <c r="AC296" i="10"/>
  <c r="AC294" i="10"/>
  <c r="AC292" i="10"/>
  <c r="AC280" i="10"/>
  <c r="AC173" i="10"/>
  <c r="AC169" i="10"/>
  <c r="AC165" i="10"/>
  <c r="AC158" i="10"/>
  <c r="AC369" i="10"/>
  <c r="AC65" i="10"/>
  <c r="AC57" i="10"/>
  <c r="AC198" i="10"/>
  <c r="AC193" i="10"/>
  <c r="AC339" i="10"/>
  <c r="AC337" i="10"/>
  <c r="AC334" i="10"/>
  <c r="AC331" i="10"/>
  <c r="AC323" i="10"/>
  <c r="AC312" i="10"/>
  <c r="AC34" i="10"/>
  <c r="AC30" i="10"/>
  <c r="AB30" i="10" s="1"/>
  <c r="AC26" i="10"/>
  <c r="AC13" i="10"/>
  <c r="AC7" i="10"/>
  <c r="AC364" i="10"/>
  <c r="AC349" i="10"/>
  <c r="AC343" i="10"/>
  <c r="AB343" i="10" s="1"/>
  <c r="AC127" i="10"/>
  <c r="AC123" i="10"/>
  <c r="AC119" i="10"/>
  <c r="AC115" i="10"/>
  <c r="AC111" i="10"/>
  <c r="AC153" i="10"/>
  <c r="AC149" i="10"/>
  <c r="AC129" i="10"/>
  <c r="AC235" i="10"/>
  <c r="AC231" i="10"/>
  <c r="AC227" i="10"/>
  <c r="V12" i="16"/>
  <c r="AC222" i="10"/>
  <c r="AC94" i="10"/>
  <c r="AC86" i="10"/>
  <c r="AC74" i="10"/>
  <c r="AC299" i="10"/>
  <c r="AC289" i="10"/>
  <c r="AB289" i="10" s="1"/>
  <c r="AC184" i="10"/>
  <c r="AC172" i="10"/>
  <c r="AC168" i="10"/>
  <c r="AC164" i="10"/>
  <c r="AC157" i="10"/>
  <c r="AC61" i="10"/>
  <c r="AC53" i="10"/>
  <c r="AA38" i="10"/>
  <c r="AC38" i="10"/>
  <c r="AC209" i="10"/>
  <c r="AC205" i="10"/>
  <c r="AC197" i="10"/>
  <c r="AC192" i="10"/>
  <c r="AC321" i="10"/>
  <c r="AC22" i="10"/>
  <c r="AC17" i="10"/>
  <c r="AC360" i="10"/>
  <c r="AC356" i="10"/>
  <c r="AC354" i="10"/>
  <c r="AA106" i="10"/>
  <c r="AC106" i="10"/>
  <c r="AC99" i="10"/>
  <c r="AC145" i="10"/>
  <c r="AC137" i="10"/>
  <c r="AC247" i="10"/>
  <c r="AC243" i="10"/>
  <c r="AC239" i="10"/>
  <c r="AC221" i="10"/>
  <c r="AB221" i="10" s="1"/>
  <c r="AC73" i="10"/>
  <c r="AC301" i="10"/>
  <c r="AC297" i="10"/>
  <c r="AC295" i="10"/>
  <c r="AA283" i="10"/>
  <c r="AC283" i="10"/>
  <c r="AC279" i="10"/>
  <c r="AC180" i="10"/>
  <c r="AC176" i="10"/>
  <c r="AC97" i="10"/>
  <c r="AG97" i="10" s="1"/>
  <c r="AH97" i="10" s="1"/>
  <c r="AC128" i="10"/>
  <c r="AG128" i="10" s="1"/>
  <c r="AH128" i="10" s="1"/>
  <c r="AA36" i="10"/>
  <c r="AC36" i="10"/>
  <c r="AC309" i="10"/>
  <c r="AC66" i="10"/>
  <c r="AG66" i="10" s="1"/>
  <c r="AH66" i="10" s="1"/>
  <c r="AA97" i="10"/>
  <c r="AA6" i="10"/>
  <c r="AA340" i="10"/>
  <c r="V16" i="16"/>
  <c r="AA278" i="10"/>
  <c r="AA248" i="10"/>
  <c r="AC278" i="10"/>
  <c r="AC248" i="10"/>
  <c r="AA217" i="10"/>
  <c r="AC217" i="10"/>
  <c r="V13" i="16"/>
  <c r="AA187" i="10"/>
  <c r="AC187" i="10"/>
  <c r="AA156" i="10"/>
  <c r="AC156" i="10"/>
  <c r="AA66" i="10"/>
  <c r="AA128" i="10"/>
  <c r="V6" i="16"/>
  <c r="W11" i="16"/>
  <c r="W6" i="16"/>
  <c r="W10" i="16"/>
  <c r="W16" i="16"/>
  <c r="W15" i="16"/>
  <c r="W5" i="16"/>
  <c r="W14" i="16"/>
  <c r="V7" i="16"/>
  <c r="W7" i="16"/>
  <c r="W9" i="16"/>
  <c r="W13" i="16"/>
  <c r="V8" i="16"/>
  <c r="W8" i="16"/>
  <c r="W12" i="16"/>
  <c r="AB236" i="10" l="1"/>
  <c r="AB112" i="10"/>
  <c r="AB18" i="10"/>
  <c r="AB186" i="10"/>
  <c r="AB66" i="10"/>
  <c r="AD66" i="10" s="1"/>
  <c r="AE66" i="10" s="1"/>
  <c r="S8" i="16"/>
  <c r="R8" i="16"/>
  <c r="S16" i="16"/>
  <c r="R16" i="16"/>
  <c r="S13" i="16"/>
  <c r="R13" i="16"/>
  <c r="S6" i="16"/>
  <c r="R6" i="16"/>
  <c r="S7" i="16"/>
  <c r="R7" i="16"/>
  <c r="S12" i="16"/>
  <c r="R12" i="16"/>
  <c r="AB34" i="10"/>
  <c r="AB149" i="10"/>
  <c r="AB247" i="10"/>
  <c r="AB214" i="10"/>
  <c r="AB171" i="10"/>
  <c r="AB187" i="10"/>
  <c r="AB146" i="10"/>
  <c r="AB216" i="10"/>
  <c r="AB100" i="10"/>
  <c r="AB231" i="10"/>
  <c r="AB153" i="10"/>
  <c r="AB120" i="10"/>
  <c r="AB290" i="10"/>
  <c r="AB347" i="10"/>
  <c r="AI6" i="10"/>
  <c r="AI128" i="10"/>
  <c r="AI97" i="10"/>
  <c r="AI66" i="10"/>
  <c r="AB134" i="10"/>
  <c r="AB118" i="10"/>
  <c r="AB198" i="10"/>
  <c r="AB301" i="10"/>
  <c r="AB6" i="10"/>
  <c r="AD6" i="10" s="1"/>
  <c r="AE6" i="10" s="1"/>
  <c r="AB250" i="10"/>
  <c r="AB364" i="10"/>
  <c r="AB369" i="10"/>
  <c r="AB54" i="10"/>
  <c r="AB105" i="10"/>
  <c r="AB69" i="10"/>
  <c r="AB48" i="10"/>
  <c r="AB38" i="10"/>
  <c r="AB25" i="10"/>
  <c r="AB340" i="10"/>
  <c r="AB188" i="10"/>
  <c r="AB156" i="10"/>
  <c r="AB128" i="10"/>
  <c r="AD128" i="10" s="1"/>
  <c r="AE128" i="10" s="1"/>
  <c r="AB97" i="10"/>
  <c r="AD97" i="10" s="1"/>
  <c r="AE97" i="10" s="1"/>
  <c r="AB362" i="10"/>
  <c r="AB98" i="10"/>
  <c r="AB328" i="10"/>
  <c r="AB12" i="10"/>
  <c r="AB223" i="10"/>
  <c r="AB185" i="10"/>
  <c r="AB140" i="10"/>
  <c r="AB329" i="10"/>
  <c r="AB270" i="10"/>
  <c r="AB344" i="10"/>
  <c r="AB203" i="10"/>
  <c r="AB320" i="10"/>
  <c r="AB253" i="10"/>
  <c r="AB56" i="10"/>
  <c r="AB222" i="10"/>
  <c r="AB283" i="10"/>
  <c r="AB272" i="10"/>
  <c r="AB55" i="10"/>
  <c r="AB79" i="10"/>
  <c r="AB46" i="10"/>
  <c r="AB194" i="10"/>
  <c r="AB80" i="10"/>
  <c r="AB361" i="10"/>
  <c r="AB220" i="10"/>
  <c r="AB215" i="10"/>
  <c r="AB131" i="10"/>
  <c r="AB23" i="10"/>
  <c r="AB67" i="10"/>
  <c r="AB139" i="10"/>
  <c r="AB163" i="10"/>
  <c r="AB9" i="10"/>
  <c r="AB162" i="10"/>
  <c r="AB8" i="16"/>
  <c r="AB297" i="10"/>
  <c r="AB306" i="10"/>
  <c r="AB170" i="10"/>
  <c r="AB15" i="10"/>
  <c r="AB325" i="10"/>
  <c r="AB318" i="10"/>
  <c r="AB358" i="10"/>
  <c r="AB300" i="10"/>
  <c r="AB11" i="16"/>
  <c r="AB233" i="10"/>
  <c r="AB20" i="10"/>
  <c r="AB327" i="10"/>
  <c r="AB267" i="10"/>
  <c r="AB246" i="10"/>
  <c r="AG157" i="10"/>
  <c r="AH157" i="10" s="1"/>
  <c r="AB326" i="10"/>
  <c r="AB132" i="10"/>
  <c r="AB273" i="10"/>
  <c r="AB106" i="10"/>
  <c r="AB83" i="10"/>
  <c r="AB72" i="10"/>
  <c r="AB341" i="10"/>
  <c r="AB296" i="10"/>
  <c r="AB14" i="10"/>
  <c r="AB363" i="10"/>
  <c r="AB154" i="10"/>
  <c r="AB351" i="10"/>
  <c r="AG67" i="10"/>
  <c r="AH67" i="10" s="1"/>
  <c r="AB368" i="10"/>
  <c r="AB229" i="10"/>
  <c r="AB121" i="10"/>
  <c r="AB308" i="10"/>
  <c r="AB10" i="10"/>
  <c r="AB96" i="10"/>
  <c r="V9" i="16"/>
  <c r="AB278" i="10"/>
  <c r="AB309" i="10"/>
  <c r="AB15" i="16"/>
  <c r="V10" i="16"/>
  <c r="AB176" i="10"/>
  <c r="AB36" i="10"/>
  <c r="AG7" i="10"/>
  <c r="AH7" i="10" s="1"/>
  <c r="AB7" i="10"/>
  <c r="V14" i="16"/>
  <c r="AB217" i="10"/>
  <c r="AB16" i="16"/>
  <c r="AB244" i="10"/>
  <c r="AG36" i="10"/>
  <c r="AH36" i="10" s="1"/>
  <c r="AB6" i="16"/>
  <c r="AB12" i="16"/>
  <c r="AB9" i="16"/>
  <c r="AB13" i="16"/>
  <c r="AB14" i="16"/>
  <c r="AB366" i="10"/>
  <c r="AB88" i="10"/>
  <c r="AB314" i="10"/>
  <c r="AB95" i="10"/>
  <c r="V15" i="16"/>
  <c r="V11" i="16"/>
  <c r="AB248" i="10"/>
  <c r="AB346" i="10"/>
  <c r="AB122" i="10"/>
  <c r="AB263" i="10"/>
  <c r="AB183" i="10"/>
  <c r="AB17" i="10"/>
  <c r="AB356" i="10"/>
  <c r="AB299" i="10"/>
  <c r="AB312" i="10"/>
  <c r="AB323" i="10"/>
  <c r="AB141" i="10"/>
  <c r="AB288" i="10"/>
  <c r="AB359" i="10"/>
  <c r="AB274" i="10"/>
  <c r="AB338" i="10"/>
  <c r="AB45" i="10"/>
  <c r="AB62" i="10"/>
  <c r="AB73" i="10"/>
  <c r="AB94" i="10"/>
  <c r="AB209" i="10"/>
  <c r="AB64" i="10"/>
  <c r="AB39" i="10"/>
  <c r="AB282" i="10"/>
  <c r="AB219" i="10"/>
  <c r="AB190" i="10"/>
  <c r="AB254" i="10"/>
  <c r="AB135" i="10"/>
  <c r="AB10" i="16"/>
  <c r="AB7" i="16"/>
  <c r="AG129" i="10"/>
  <c r="AH129" i="10" s="1"/>
  <c r="AB60" i="10"/>
  <c r="AB63" i="10"/>
  <c r="AG341" i="10"/>
  <c r="AH341" i="10" s="1"/>
  <c r="AB169" i="10"/>
  <c r="AB82" i="10"/>
  <c r="AB204" i="10"/>
  <c r="AB260" i="10"/>
  <c r="AG188" i="10"/>
  <c r="AH188" i="10" s="1"/>
  <c r="AB78" i="10"/>
  <c r="AB13" i="10"/>
  <c r="AB180" i="10"/>
  <c r="AB252" i="10"/>
  <c r="AB291" i="10"/>
  <c r="AB86" i="10"/>
  <c r="V5" i="16"/>
  <c r="AB193" i="10"/>
  <c r="AB173" i="10"/>
  <c r="AB58" i="10"/>
  <c r="AG98" i="10"/>
  <c r="AH98" i="10" s="1"/>
  <c r="AB353" i="10"/>
  <c r="AB345" i="10"/>
  <c r="AB322" i="10"/>
  <c r="AB225" i="10"/>
  <c r="AB191" i="10"/>
  <c r="AB53" i="10"/>
  <c r="AB285" i="10"/>
  <c r="AB43" i="10"/>
  <c r="AB107" i="10"/>
  <c r="AB33" i="10"/>
  <c r="AB37" i="10"/>
  <c r="AB189" i="10"/>
  <c r="AB197" i="10"/>
  <c r="AB240" i="10"/>
  <c r="AB237" i="10"/>
  <c r="AB5" i="16"/>
  <c r="AB29" i="10"/>
  <c r="AB266" i="10"/>
  <c r="AB242" i="10"/>
  <c r="AB125" i="10"/>
  <c r="AB127" i="10"/>
  <c r="AB243" i="10"/>
  <c r="AB235" i="10"/>
  <c r="AB279" i="10"/>
  <c r="AB158" i="10"/>
  <c r="AB44" i="10"/>
  <c r="AB161" i="10"/>
  <c r="AB85" i="10"/>
  <c r="AB81" i="10"/>
  <c r="AB348" i="10"/>
  <c r="AB40" i="10"/>
  <c r="AB104" i="10"/>
  <c r="AB143" i="10"/>
  <c r="AB87" i="10"/>
  <c r="AB108" i="10"/>
  <c r="AB138" i="10"/>
  <c r="AB137" i="10"/>
  <c r="AB22" i="10"/>
  <c r="AB218" i="10"/>
  <c r="AB61" i="10"/>
  <c r="AB271" i="10"/>
  <c r="AB284" i="10"/>
  <c r="AB93" i="10"/>
  <c r="AB117" i="10"/>
  <c r="AB90" i="10"/>
  <c r="AB59" i="10"/>
  <c r="AB295" i="10"/>
  <c r="AB211" i="10"/>
  <c r="AB232" i="10"/>
  <c r="AB27" i="10"/>
  <c r="AB151" i="10"/>
  <c r="AB50" i="10"/>
  <c r="AB360" i="10"/>
  <c r="AB99" i="10"/>
  <c r="AB208" i="10"/>
  <c r="AB91" i="10"/>
  <c r="AB76" i="10"/>
  <c r="AB49" i="10"/>
  <c r="AB75" i="10"/>
  <c r="AB89" i="10"/>
  <c r="AB206" i="10"/>
  <c r="AB116" i="10"/>
  <c r="AB182" i="10"/>
  <c r="AB276" i="10"/>
  <c r="AB142" i="10"/>
  <c r="AB172" i="10"/>
  <c r="AB262" i="10"/>
  <c r="AB264" i="10"/>
  <c r="AB310" i="10"/>
  <c r="AB21" i="10"/>
  <c r="AB268" i="10"/>
  <c r="AB202" i="10"/>
  <c r="AB178" i="10"/>
  <c r="AB256" i="10"/>
  <c r="AB181" i="10"/>
  <c r="AB332" i="10"/>
  <c r="AB207" i="10"/>
  <c r="AB70" i="10"/>
  <c r="AB324" i="10"/>
  <c r="AB292" i="10"/>
  <c r="AB179" i="10"/>
  <c r="AB307" i="10"/>
  <c r="AB249" i="10"/>
  <c r="AB298" i="10"/>
  <c r="AB152" i="10"/>
  <c r="AB195" i="10"/>
  <c r="AB334" i="10"/>
  <c r="AB336" i="10"/>
  <c r="AB210" i="10"/>
  <c r="AB157" i="10"/>
  <c r="AB294" i="10"/>
  <c r="AB275" i="10"/>
  <c r="AB277" i="10"/>
  <c r="AB199" i="10"/>
  <c r="AB16" i="10"/>
  <c r="AB224" i="10"/>
  <c r="AB228" i="10"/>
  <c r="AB304" i="10"/>
  <c r="AB321" i="10"/>
  <c r="AB24" i="10"/>
  <c r="AB32" i="10"/>
  <c r="AB349" i="10"/>
  <c r="AB71" i="10"/>
  <c r="AB77" i="10"/>
  <c r="AB230" i="10"/>
  <c r="AB68" i="10"/>
  <c r="AB102" i="10"/>
  <c r="AB313" i="10"/>
  <c r="AB196" i="10"/>
  <c r="AB47" i="10"/>
  <c r="AB319" i="10"/>
  <c r="AB51" i="10"/>
  <c r="AB339" i="10"/>
  <c r="AB42" i="10"/>
  <c r="AB159" i="10"/>
  <c r="AB92" i="10"/>
  <c r="AB109" i="10"/>
  <c r="AB145" i="10"/>
  <c r="AB234" i="10"/>
  <c r="AB113" i="10"/>
  <c r="AB136" i="10"/>
  <c r="AB19" i="10"/>
  <c r="AB331" i="10"/>
  <c r="AB103" i="10"/>
  <c r="AB355" i="10"/>
  <c r="AB255" i="10"/>
  <c r="AB316" i="10"/>
  <c r="AB114" i="10"/>
  <c r="AB303" i="10"/>
  <c r="AB258" i="10"/>
  <c r="AB269" i="10"/>
  <c r="AB126" i="10"/>
  <c r="AB238" i="10"/>
  <c r="AB41" i="10"/>
  <c r="AB74" i="10"/>
  <c r="AB26" i="10"/>
  <c r="AB164" i="10"/>
  <c r="AB350" i="10"/>
  <c r="AB213" i="10"/>
  <c r="AB8" i="10"/>
  <c r="AB251" i="10"/>
  <c r="AB144" i="10"/>
  <c r="AB115" i="10"/>
  <c r="AB281" i="10"/>
  <c r="AB333" i="10"/>
  <c r="AB337" i="10"/>
  <c r="AB110" i="10"/>
  <c r="AB354" i="10"/>
  <c r="AB11" i="10"/>
  <c r="AB280" i="10"/>
  <c r="AB287" i="10"/>
  <c r="AB315" i="10"/>
  <c r="AB129" i="10"/>
  <c r="AB261" i="10"/>
  <c r="AB133" i="10"/>
  <c r="AB330" i="10"/>
  <c r="AB84" i="10"/>
  <c r="AB65" i="10"/>
  <c r="AB239" i="10"/>
  <c r="AB160" i="10"/>
  <c r="AB367" i="10"/>
  <c r="AB357" i="10"/>
  <c r="AB205" i="10"/>
  <c r="AB124" i="10"/>
  <c r="AB259" i="10"/>
  <c r="AB200" i="10"/>
  <c r="AB317" i="10"/>
  <c r="AB302" i="10"/>
  <c r="AB286" i="10"/>
  <c r="AB245" i="10"/>
  <c r="AB311" i="10"/>
  <c r="AB335" i="10"/>
  <c r="AB342" i="10"/>
  <c r="AB150" i="10"/>
  <c r="AB35" i="10"/>
  <c r="AB119" i="10"/>
  <c r="AB147" i="10"/>
  <c r="AB155" i="10"/>
  <c r="AB101" i="10"/>
  <c r="AB175" i="10"/>
  <c r="AB130" i="10"/>
  <c r="AB227" i="10"/>
  <c r="AB184" i="10"/>
  <c r="AB192" i="10"/>
  <c r="AB167" i="10"/>
  <c r="AB52" i="10"/>
  <c r="AB166" i="10"/>
  <c r="AB265" i="10"/>
  <c r="AB365" i="10"/>
  <c r="AB212" i="10"/>
  <c r="AB201" i="10"/>
  <c r="AB168" i="10"/>
  <c r="AB28" i="10"/>
  <c r="AB148" i="10"/>
  <c r="AB165" i="10"/>
  <c r="AB111" i="10"/>
  <c r="AB31" i="10"/>
  <c r="AB57" i="10"/>
  <c r="AB257" i="10"/>
  <c r="AB177" i="10"/>
  <c r="AB123" i="10"/>
  <c r="AB174" i="10"/>
  <c r="AB305" i="10"/>
  <c r="AB352" i="10"/>
  <c r="AB293" i="10"/>
  <c r="AB226" i="10"/>
  <c r="AD188" i="10" l="1"/>
  <c r="AE188" i="10" s="1"/>
  <c r="AF188" i="10" s="1"/>
  <c r="AG310" i="10"/>
  <c r="AH310" i="10" s="1"/>
  <c r="AI310" i="10" s="1"/>
  <c r="S11" i="16"/>
  <c r="R11" i="16"/>
  <c r="S10" i="16"/>
  <c r="R10" i="16"/>
  <c r="S15" i="16"/>
  <c r="R15" i="16"/>
  <c r="S5" i="16"/>
  <c r="R5" i="16"/>
  <c r="S14" i="16"/>
  <c r="R14" i="16"/>
  <c r="S9" i="16"/>
  <c r="R9" i="16"/>
  <c r="AG158" i="10"/>
  <c r="AH158" i="10" s="1"/>
  <c r="AI157" i="10"/>
  <c r="AI188" i="10"/>
  <c r="AF6" i="10"/>
  <c r="W6" i="10" s="1"/>
  <c r="AF97" i="10"/>
  <c r="W97" i="10" s="1"/>
  <c r="AF128" i="10"/>
  <c r="W128" i="10" s="1"/>
  <c r="AF66" i="10"/>
  <c r="W66" i="10" s="1"/>
  <c r="AD157" i="10"/>
  <c r="AE157" i="10" s="1"/>
  <c r="AD98" i="10"/>
  <c r="AE98" i="10" s="1"/>
  <c r="AG249" i="10"/>
  <c r="AH249" i="10" s="1"/>
  <c r="AD341" i="10"/>
  <c r="AE341" i="10" s="1"/>
  <c r="AI67" i="10"/>
  <c r="AG68" i="10"/>
  <c r="AH68" i="10" s="1"/>
  <c r="V17" i="16"/>
  <c r="AA16" i="16"/>
  <c r="AD129" i="10"/>
  <c r="AE129" i="10" s="1"/>
  <c r="AG189" i="10"/>
  <c r="AH189" i="10" s="1"/>
  <c r="AD7" i="10"/>
  <c r="AE7" i="10" s="1"/>
  <c r="AD67" i="10"/>
  <c r="AE67" i="10" s="1"/>
  <c r="AA9" i="16"/>
  <c r="AA5" i="16"/>
  <c r="AI36" i="10"/>
  <c r="AG37" i="10"/>
  <c r="AH37" i="10" s="1"/>
  <c r="AB17" i="16"/>
  <c r="AG279" i="10"/>
  <c r="AH279" i="10" s="1"/>
  <c r="AG218" i="10"/>
  <c r="AH218" i="10" s="1"/>
  <c r="AA7" i="16"/>
  <c r="AI98" i="10"/>
  <c r="AG99" i="10"/>
  <c r="AH99" i="10" s="1"/>
  <c r="AA8" i="16"/>
  <c r="AI129" i="10"/>
  <c r="AG130" i="10"/>
  <c r="AH130" i="10" s="1"/>
  <c r="AA13" i="16"/>
  <c r="AA12" i="16"/>
  <c r="AA6" i="16"/>
  <c r="AD36" i="10"/>
  <c r="AE36" i="10" s="1"/>
  <c r="AA10" i="16"/>
  <c r="AA15" i="16"/>
  <c r="AG8" i="10"/>
  <c r="AH8" i="10" s="1"/>
  <c r="AI7" i="10"/>
  <c r="AI341" i="10"/>
  <c r="AG342" i="10"/>
  <c r="AH342" i="10" s="1"/>
  <c r="AA11" i="16"/>
  <c r="AA14" i="16"/>
  <c r="AD189" i="10" l="1"/>
  <c r="AE189" i="10" s="1"/>
  <c r="AF189" i="10" s="1"/>
  <c r="AG311" i="10"/>
  <c r="AH311" i="10" s="1"/>
  <c r="AI311" i="10" s="1"/>
  <c r="AD8" i="10"/>
  <c r="AE8" i="10" s="1"/>
  <c r="AF8" i="10" s="1"/>
  <c r="AG250" i="10"/>
  <c r="AH250" i="10" s="1"/>
  <c r="AI250" i="10" s="1"/>
  <c r="R17" i="16"/>
  <c r="S17" i="16"/>
  <c r="AD130" i="10"/>
  <c r="AE130" i="10" s="1"/>
  <c r="AF130" i="10" s="1"/>
  <c r="AD99" i="10"/>
  <c r="W188" i="10"/>
  <c r="AI249" i="10"/>
  <c r="AD68" i="10"/>
  <c r="AE68" i="10" s="1"/>
  <c r="AF68" i="10" s="1"/>
  <c r="AD158" i="10"/>
  <c r="AI158" i="10"/>
  <c r="AG159" i="10"/>
  <c r="AH159" i="10" s="1"/>
  <c r="AF36" i="10"/>
  <c r="W36" i="10" s="1"/>
  <c r="AF67" i="10"/>
  <c r="W67" i="10" s="1"/>
  <c r="AF7" i="10"/>
  <c r="W7" i="10" s="1"/>
  <c r="AF341" i="10"/>
  <c r="W341" i="10" s="1"/>
  <c r="AF129" i="10"/>
  <c r="W129" i="10" s="1"/>
  <c r="AF157" i="10"/>
  <c r="W157" i="10" s="1"/>
  <c r="AF98" i="10"/>
  <c r="W98" i="10" s="1"/>
  <c r="AD279" i="10"/>
  <c r="AE279" i="10" s="1"/>
  <c r="AD310" i="10"/>
  <c r="AE310" i="10" s="1"/>
  <c r="AD342" i="10"/>
  <c r="AE342" i="10" s="1"/>
  <c r="AI68" i="10"/>
  <c r="AG69" i="10"/>
  <c r="AH69" i="10" s="1"/>
  <c r="AG100" i="10"/>
  <c r="AH100" i="10" s="1"/>
  <c r="AI99" i="10"/>
  <c r="AD249" i="10"/>
  <c r="AE249" i="10" s="1"/>
  <c r="AD37" i="10"/>
  <c r="AE37" i="10" s="1"/>
  <c r="AI37" i="10"/>
  <c r="AG38" i="10"/>
  <c r="AH38" i="10" s="1"/>
  <c r="AG131" i="10"/>
  <c r="AH131" i="10" s="1"/>
  <c r="AI130" i="10"/>
  <c r="AI218" i="10"/>
  <c r="AG219" i="10"/>
  <c r="AH219" i="10" s="1"/>
  <c r="AI189" i="10"/>
  <c r="AG190" i="10"/>
  <c r="AH190" i="10" s="1"/>
  <c r="AI342" i="10"/>
  <c r="AG343" i="10"/>
  <c r="AH343" i="10" s="1"/>
  <c r="AI8" i="10"/>
  <c r="AG9" i="10"/>
  <c r="AH9" i="10" s="1"/>
  <c r="AD218" i="10"/>
  <c r="AE218" i="10" s="1"/>
  <c r="AG280" i="10"/>
  <c r="AH280" i="10" s="1"/>
  <c r="AI279" i="10"/>
  <c r="AA17" i="16"/>
  <c r="AG312" i="10" l="1"/>
  <c r="AD190" i="10"/>
  <c r="AE190" i="10" s="1"/>
  <c r="AF190" i="10" s="1"/>
  <c r="AG251" i="10"/>
  <c r="AH251" i="10" s="1"/>
  <c r="AI251" i="10" s="1"/>
  <c r="AD9" i="10"/>
  <c r="AE9" i="10" s="1"/>
  <c r="AF9" i="10" s="1"/>
  <c r="AD131" i="10"/>
  <c r="AE131" i="10" s="1"/>
  <c r="AF131" i="10" s="1"/>
  <c r="AD69" i="10"/>
  <c r="AE69" i="10" s="1"/>
  <c r="AF69" i="10" s="1"/>
  <c r="AE99" i="10"/>
  <c r="AF99" i="10" s="1"/>
  <c r="W99" i="10" s="1"/>
  <c r="AE158" i="10"/>
  <c r="AF158" i="10" s="1"/>
  <c r="W158" i="10" s="1"/>
  <c r="AD100" i="10"/>
  <c r="AE100" i="10" s="1"/>
  <c r="AF100" i="10" s="1"/>
  <c r="AI159" i="10"/>
  <c r="AG160" i="10"/>
  <c r="AH160" i="10" s="1"/>
  <c r="AD159" i="10"/>
  <c r="AE159" i="10" s="1"/>
  <c r="AF279" i="10"/>
  <c r="W279" i="10" s="1"/>
  <c r="AF310" i="10"/>
  <c r="W310" i="10" s="1"/>
  <c r="AD280" i="10"/>
  <c r="AE280" i="10" s="1"/>
  <c r="AD311" i="10"/>
  <c r="AE311" i="10" s="1"/>
  <c r="AI69" i="10"/>
  <c r="AG70" i="10"/>
  <c r="AH70" i="10" s="1"/>
  <c r="AF342" i="10"/>
  <c r="W342" i="10" s="1"/>
  <c r="AD343" i="10"/>
  <c r="AE343" i="10" s="1"/>
  <c r="W8" i="10"/>
  <c r="AG220" i="10"/>
  <c r="AH220" i="10" s="1"/>
  <c r="AI219" i="10"/>
  <c r="AI38" i="10"/>
  <c r="AG39" i="10"/>
  <c r="AH39" i="10" s="1"/>
  <c r="AF218" i="10"/>
  <c r="AD219" i="10"/>
  <c r="AE219" i="10" s="1"/>
  <c r="AI343" i="10"/>
  <c r="AG344" i="10"/>
  <c r="AH344" i="10" s="1"/>
  <c r="W68" i="10"/>
  <c r="W130" i="10"/>
  <c r="AI190" i="10"/>
  <c r="AG191" i="10"/>
  <c r="AH191" i="10" s="1"/>
  <c r="AG132" i="10"/>
  <c r="AH132" i="10" s="1"/>
  <c r="AI131" i="10"/>
  <c r="AI100" i="10"/>
  <c r="AG101" i="10"/>
  <c r="AH101" i="10" s="1"/>
  <c r="AF37" i="10"/>
  <c r="AD38" i="10"/>
  <c r="AE38" i="10" s="1"/>
  <c r="W189" i="10"/>
  <c r="AI280" i="10"/>
  <c r="AG281" i="10"/>
  <c r="AH281" i="10" s="1"/>
  <c r="AG10" i="10"/>
  <c r="AH10" i="10" s="1"/>
  <c r="AI9" i="10"/>
  <c r="AF249" i="10"/>
  <c r="AD250" i="10"/>
  <c r="AE250" i="10" s="1"/>
  <c r="AG252" i="10" l="1"/>
  <c r="AH252" i="10" s="1"/>
  <c r="AI252" i="10" s="1"/>
  <c r="AH312" i="10"/>
  <c r="AI312" i="10" s="1"/>
  <c r="AG313" i="10"/>
  <c r="AD191" i="10"/>
  <c r="AE191" i="10" s="1"/>
  <c r="AF191" i="10" s="1"/>
  <c r="AD10" i="10"/>
  <c r="AE10" i="10" s="1"/>
  <c r="AF10" i="10" s="1"/>
  <c r="W190" i="10"/>
  <c r="AD132" i="10"/>
  <c r="AE132" i="10" s="1"/>
  <c r="AF132" i="10" s="1"/>
  <c r="AD70" i="10"/>
  <c r="AE70" i="10" s="1"/>
  <c r="AF70" i="10" s="1"/>
  <c r="AD101" i="10"/>
  <c r="AE101" i="10" s="1"/>
  <c r="AF101" i="10" s="1"/>
  <c r="AF159" i="10"/>
  <c r="W159" i="10" s="1"/>
  <c r="AD160" i="10"/>
  <c r="AE160" i="10" s="1"/>
  <c r="AI160" i="10"/>
  <c r="AG161" i="10"/>
  <c r="AH161" i="10" s="1"/>
  <c r="AF280" i="10"/>
  <c r="W280" i="10" s="1"/>
  <c r="AF311" i="10"/>
  <c r="W311" i="10" s="1"/>
  <c r="AD281" i="10"/>
  <c r="AE281" i="10" s="1"/>
  <c r="AF281" i="10" s="1"/>
  <c r="AD312" i="10"/>
  <c r="W100" i="10"/>
  <c r="AF343" i="10"/>
  <c r="W343" i="10" s="1"/>
  <c r="AD344" i="10"/>
  <c r="AE344" i="10" s="1"/>
  <c r="W69" i="10"/>
  <c r="AI70" i="10"/>
  <c r="AG71" i="10"/>
  <c r="AH71" i="10" s="1"/>
  <c r="AI101" i="10"/>
  <c r="AG102" i="10"/>
  <c r="AH102" i="10" s="1"/>
  <c r="W218" i="10"/>
  <c r="W249" i="10"/>
  <c r="AI39" i="10"/>
  <c r="AG40" i="10"/>
  <c r="AH40" i="10" s="1"/>
  <c r="AI132" i="10"/>
  <c r="AG133" i="10"/>
  <c r="AH133" i="10" s="1"/>
  <c r="AG192" i="10"/>
  <c r="AH192" i="10" s="1"/>
  <c r="AI191" i="10"/>
  <c r="AI281" i="10"/>
  <c r="AG282" i="10"/>
  <c r="AH282" i="10" s="1"/>
  <c r="AF38" i="10"/>
  <c r="W38" i="10" s="1"/>
  <c r="AD39" i="10"/>
  <c r="AE39" i="10" s="1"/>
  <c r="W9" i="10"/>
  <c r="AI344" i="10"/>
  <c r="AG345" i="10"/>
  <c r="AH345" i="10" s="1"/>
  <c r="AI220" i="10"/>
  <c r="AG221" i="10"/>
  <c r="AH221" i="10" s="1"/>
  <c r="AF250" i="10"/>
  <c r="W250" i="10" s="1"/>
  <c r="AD251" i="10"/>
  <c r="AE251" i="10" s="1"/>
  <c r="AI10" i="10"/>
  <c r="AG11" i="10"/>
  <c r="AH11" i="10" s="1"/>
  <c r="W37" i="10"/>
  <c r="W131" i="10"/>
  <c r="AF219" i="10"/>
  <c r="W219" i="10" s="1"/>
  <c r="AD220" i="10"/>
  <c r="AE220" i="10" s="1"/>
  <c r="AG253" i="10" l="1"/>
  <c r="AH253" i="10" s="1"/>
  <c r="AI253" i="10" s="1"/>
  <c r="AH313" i="10"/>
  <c r="AI313" i="10" s="1"/>
  <c r="AG314" i="10"/>
  <c r="AD102" i="10"/>
  <c r="AE102" i="10" s="1"/>
  <c r="AF102" i="10" s="1"/>
  <c r="AD192" i="10"/>
  <c r="AE192" i="10" s="1"/>
  <c r="AF192" i="10" s="1"/>
  <c r="W191" i="10"/>
  <c r="AD11" i="10"/>
  <c r="AE11" i="10" s="1"/>
  <c r="AF11" i="10" s="1"/>
  <c r="AD71" i="10"/>
  <c r="AE71" i="10" s="1"/>
  <c r="AF71" i="10" s="1"/>
  <c r="AD133" i="10"/>
  <c r="AE133" i="10" s="1"/>
  <c r="AF133" i="10" s="1"/>
  <c r="AE312" i="10"/>
  <c r="AF312" i="10" s="1"/>
  <c r="W312" i="10" s="1"/>
  <c r="AD282" i="10"/>
  <c r="AE282" i="10" s="1"/>
  <c r="AF282" i="10" s="1"/>
  <c r="AI161" i="10"/>
  <c r="AG162" i="10"/>
  <c r="AH162" i="10" s="1"/>
  <c r="AD313" i="10"/>
  <c r="AD314" i="10" s="1"/>
  <c r="AE314" i="10" s="1"/>
  <c r="AF160" i="10"/>
  <c r="W160" i="10" s="1"/>
  <c r="AD161" i="10"/>
  <c r="AE161" i="10" s="1"/>
  <c r="W101" i="10"/>
  <c r="AI71" i="10"/>
  <c r="AG72" i="10"/>
  <c r="AH72" i="10" s="1"/>
  <c r="AF344" i="10"/>
  <c r="W344" i="10" s="1"/>
  <c r="AD345" i="10"/>
  <c r="AE345" i="10" s="1"/>
  <c r="W132" i="10"/>
  <c r="AI133" i="10"/>
  <c r="AG134" i="10"/>
  <c r="AH134" i="10" s="1"/>
  <c r="AI345" i="10"/>
  <c r="AG346" i="10"/>
  <c r="AH346" i="10" s="1"/>
  <c r="W10" i="10"/>
  <c r="AG12" i="10"/>
  <c r="AH12" i="10" s="1"/>
  <c r="AI11" i="10"/>
  <c r="AI192" i="10"/>
  <c r="AG193" i="10"/>
  <c r="AH193" i="10" s="1"/>
  <c r="AI102" i="10"/>
  <c r="AG103" i="10"/>
  <c r="AH103" i="10" s="1"/>
  <c r="AF220" i="10"/>
  <c r="W220" i="10" s="1"/>
  <c r="AD221" i="10"/>
  <c r="AE221" i="10" s="1"/>
  <c r="AF39" i="10"/>
  <c r="W39" i="10" s="1"/>
  <c r="AD40" i="10"/>
  <c r="AE40" i="10" s="1"/>
  <c r="AF251" i="10"/>
  <c r="AD252" i="10"/>
  <c r="AE252" i="10" s="1"/>
  <c r="W70" i="10"/>
  <c r="AI40" i="10"/>
  <c r="AG41" i="10"/>
  <c r="AH41" i="10" s="1"/>
  <c r="AI282" i="10"/>
  <c r="AG283" i="10"/>
  <c r="AH283" i="10" s="1"/>
  <c r="AI221" i="10"/>
  <c r="AG222" i="10"/>
  <c r="AH222" i="10" s="1"/>
  <c r="W281" i="10"/>
  <c r="AG254" i="10" l="1"/>
  <c r="AH254" i="10" s="1"/>
  <c r="AI254" i="10" s="1"/>
  <c r="AH314" i="10"/>
  <c r="AI314" i="10" s="1"/>
  <c r="AG315" i="10"/>
  <c r="AD134" i="10"/>
  <c r="AE134" i="10" s="1"/>
  <c r="AF134" i="10" s="1"/>
  <c r="W192" i="10"/>
  <c r="AD193" i="10"/>
  <c r="AD103" i="10"/>
  <c r="AE103" i="10" s="1"/>
  <c r="AF103" i="10" s="1"/>
  <c r="AD12" i="10"/>
  <c r="AE12" i="10" s="1"/>
  <c r="AF12" i="10" s="1"/>
  <c r="AD72" i="10"/>
  <c r="AE72" i="10" s="1"/>
  <c r="AF72" i="10" s="1"/>
  <c r="AD283" i="10"/>
  <c r="AE283" i="10" s="1"/>
  <c r="AF283" i="10" s="1"/>
  <c r="AE313" i="10"/>
  <c r="AF313" i="10" s="1"/>
  <c r="W313" i="10" s="1"/>
  <c r="AF161" i="10"/>
  <c r="W161" i="10" s="1"/>
  <c r="AD162" i="10"/>
  <c r="AE162" i="10" s="1"/>
  <c r="AI162" i="10"/>
  <c r="AG163" i="10"/>
  <c r="AH163" i="10" s="1"/>
  <c r="W71" i="10"/>
  <c r="AF345" i="10"/>
  <c r="W345" i="10" s="1"/>
  <c r="AD346" i="10"/>
  <c r="AE346" i="10" s="1"/>
  <c r="W133" i="10"/>
  <c r="AI72" i="10"/>
  <c r="AG73" i="10"/>
  <c r="AH73" i="10" s="1"/>
  <c r="AI134" i="10"/>
  <c r="AG135" i="10"/>
  <c r="AH135" i="10" s="1"/>
  <c r="AG223" i="10"/>
  <c r="AH223" i="10" s="1"/>
  <c r="AI222" i="10"/>
  <c r="AF221" i="10"/>
  <c r="W221" i="10" s="1"/>
  <c r="AD222" i="10"/>
  <c r="AE222" i="10" s="1"/>
  <c r="AI346" i="10"/>
  <c r="AG347" i="10"/>
  <c r="AH347" i="10" s="1"/>
  <c r="AG42" i="10"/>
  <c r="AH42" i="10" s="1"/>
  <c r="AI41" i="10"/>
  <c r="AI12" i="10"/>
  <c r="AG13" i="10"/>
  <c r="AH13" i="10" s="1"/>
  <c r="AI103" i="10"/>
  <c r="AG104" i="10"/>
  <c r="AH104" i="10" s="1"/>
  <c r="W11" i="10"/>
  <c r="W102" i="10"/>
  <c r="AF314" i="10"/>
  <c r="AD315" i="10"/>
  <c r="AE315" i="10" s="1"/>
  <c r="W282" i="10"/>
  <c r="AF252" i="10"/>
  <c r="W252" i="10" s="1"/>
  <c r="AD253" i="10"/>
  <c r="AE253" i="10" s="1"/>
  <c r="AF40" i="10"/>
  <c r="W40" i="10" s="1"/>
  <c r="AD41" i="10"/>
  <c r="AE41" i="10" s="1"/>
  <c r="AG284" i="10"/>
  <c r="AH284" i="10" s="1"/>
  <c r="AI283" i="10"/>
  <c r="W251" i="10"/>
  <c r="AI193" i="10"/>
  <c r="AG194" i="10"/>
  <c r="AH194" i="10" s="1"/>
  <c r="AG255" i="10" l="1"/>
  <c r="AH255" i="10" s="1"/>
  <c r="AI255" i="10" s="1"/>
  <c r="W314" i="10"/>
  <c r="AD104" i="10"/>
  <c r="AE104" i="10" s="1"/>
  <c r="AF104" i="10" s="1"/>
  <c r="AD13" i="10"/>
  <c r="AE13" i="10" s="1"/>
  <c r="AF13" i="10" s="1"/>
  <c r="AH315" i="10"/>
  <c r="AI315" i="10" s="1"/>
  <c r="AG316" i="10"/>
  <c r="AD73" i="10"/>
  <c r="AE73" i="10" s="1"/>
  <c r="AF73" i="10" s="1"/>
  <c r="AD135" i="10"/>
  <c r="AE135" i="10" s="1"/>
  <c r="AF135" i="10" s="1"/>
  <c r="AE193" i="10"/>
  <c r="AF193" i="10" s="1"/>
  <c r="W193" i="10" s="1"/>
  <c r="AD194" i="10"/>
  <c r="AD284" i="10"/>
  <c r="AE284" i="10" s="1"/>
  <c r="AF284" i="10" s="1"/>
  <c r="AI163" i="10"/>
  <c r="AG164" i="10"/>
  <c r="AH164" i="10" s="1"/>
  <c r="AF162" i="10"/>
  <c r="W162" i="10" s="1"/>
  <c r="AD163" i="10"/>
  <c r="AE163" i="10" s="1"/>
  <c r="W103" i="10"/>
  <c r="AF346" i="10"/>
  <c r="W346" i="10" s="1"/>
  <c r="AD347" i="10"/>
  <c r="AE347" i="10" s="1"/>
  <c r="AI73" i="10"/>
  <c r="AG74" i="10"/>
  <c r="AH74" i="10" s="1"/>
  <c r="AG348" i="10"/>
  <c r="AH348" i="10" s="1"/>
  <c r="AI347" i="10"/>
  <c r="AI223" i="10"/>
  <c r="AG224" i="10"/>
  <c r="AH224" i="10" s="1"/>
  <c r="W12" i="10"/>
  <c r="AI135" i="10"/>
  <c r="AG136" i="10"/>
  <c r="AH136" i="10" s="1"/>
  <c r="AI194" i="10"/>
  <c r="AG195" i="10"/>
  <c r="AH195" i="10" s="1"/>
  <c r="AG14" i="10"/>
  <c r="AH14" i="10" s="1"/>
  <c r="AI13" i="10"/>
  <c r="AF222" i="10"/>
  <c r="AD223" i="10"/>
  <c r="AE223" i="10" s="1"/>
  <c r="W283" i="10"/>
  <c r="AG105" i="10"/>
  <c r="AH105" i="10" s="1"/>
  <c r="AI104" i="10"/>
  <c r="AF41" i="10"/>
  <c r="W41" i="10" s="1"/>
  <c r="AD42" i="10"/>
  <c r="AE42" i="10" s="1"/>
  <c r="AI284" i="10"/>
  <c r="AG285" i="10"/>
  <c r="AH285" i="10" s="1"/>
  <c r="W72" i="10"/>
  <c r="AF315" i="10"/>
  <c r="AD316" i="10"/>
  <c r="AE316" i="10" s="1"/>
  <c r="AF253" i="10"/>
  <c r="AD254" i="10"/>
  <c r="AE254" i="10" s="1"/>
  <c r="W134" i="10"/>
  <c r="AI42" i="10"/>
  <c r="AG43" i="10"/>
  <c r="AH43" i="10" s="1"/>
  <c r="AG256" i="10" l="1"/>
  <c r="AH256" i="10" s="1"/>
  <c r="AI256" i="10" s="1"/>
  <c r="AD105" i="10"/>
  <c r="AE105" i="10" s="1"/>
  <c r="AF105" i="10" s="1"/>
  <c r="AD14" i="10"/>
  <c r="AE14" i="10" s="1"/>
  <c r="AF14" i="10" s="1"/>
  <c r="AH316" i="10"/>
  <c r="AI316" i="10" s="1"/>
  <c r="AG317" i="10"/>
  <c r="AD136" i="10"/>
  <c r="AE136" i="10" s="1"/>
  <c r="AF136" i="10" s="1"/>
  <c r="AD74" i="10"/>
  <c r="AE74" i="10" s="1"/>
  <c r="AF74" i="10" s="1"/>
  <c r="AE194" i="10"/>
  <c r="AF194" i="10" s="1"/>
  <c r="W194" i="10" s="1"/>
  <c r="AD195" i="10"/>
  <c r="AD285" i="10"/>
  <c r="AE285" i="10" s="1"/>
  <c r="AF285" i="10" s="1"/>
  <c r="AF163" i="10"/>
  <c r="W163" i="10" s="1"/>
  <c r="AD164" i="10"/>
  <c r="AE164" i="10" s="1"/>
  <c r="AI164" i="10"/>
  <c r="AG165" i="10"/>
  <c r="AH165" i="10" s="1"/>
  <c r="AG75" i="10"/>
  <c r="AH75" i="10" s="1"/>
  <c r="AI74" i="10"/>
  <c r="W13" i="10"/>
  <c r="W73" i="10"/>
  <c r="AF347" i="10"/>
  <c r="W347" i="10" s="1"/>
  <c r="AD348" i="10"/>
  <c r="AE348" i="10" s="1"/>
  <c r="AF316" i="10"/>
  <c r="AD317" i="10"/>
  <c r="AE317" i="10" s="1"/>
  <c r="AF42" i="10"/>
  <c r="W42" i="10" s="1"/>
  <c r="AD43" i="10"/>
  <c r="AE43" i="10" s="1"/>
  <c r="W315" i="10"/>
  <c r="AI105" i="10"/>
  <c r="AG106" i="10"/>
  <c r="AH106" i="10" s="1"/>
  <c r="AG196" i="10"/>
  <c r="AH196" i="10" s="1"/>
  <c r="AI195" i="10"/>
  <c r="AF223" i="10"/>
  <c r="W223" i="10" s="1"/>
  <c r="AD224" i="10"/>
  <c r="AE224" i="10" s="1"/>
  <c r="W135" i="10"/>
  <c r="W284" i="10"/>
  <c r="W222" i="10"/>
  <c r="AG137" i="10"/>
  <c r="AH137" i="10" s="1"/>
  <c r="AI136" i="10"/>
  <c r="AI224" i="10"/>
  <c r="AG225" i="10"/>
  <c r="AH225" i="10" s="1"/>
  <c r="W104" i="10"/>
  <c r="AF254" i="10"/>
  <c r="W254" i="10" s="1"/>
  <c r="AD255" i="10"/>
  <c r="AE255" i="10" s="1"/>
  <c r="AI285" i="10"/>
  <c r="AG286" i="10"/>
  <c r="AH286" i="10" s="1"/>
  <c r="W253" i="10"/>
  <c r="AG15" i="10"/>
  <c r="AH15" i="10" s="1"/>
  <c r="AI14" i="10"/>
  <c r="AI348" i="10"/>
  <c r="AG349" i="10"/>
  <c r="AH349" i="10" s="1"/>
  <c r="AI43" i="10"/>
  <c r="AG44" i="10"/>
  <c r="AH44" i="10" s="1"/>
  <c r="AG257" i="10" l="1"/>
  <c r="AH257" i="10" s="1"/>
  <c r="AI257" i="10" s="1"/>
  <c r="AD106" i="10"/>
  <c r="AE106" i="10" s="1"/>
  <c r="AF106" i="10" s="1"/>
  <c r="AD15" i="10"/>
  <c r="AE15" i="10" s="1"/>
  <c r="AF15" i="10" s="1"/>
  <c r="AD137" i="10"/>
  <c r="AE137" i="10" s="1"/>
  <c r="AF137" i="10" s="1"/>
  <c r="W316" i="10"/>
  <c r="AD286" i="10"/>
  <c r="AE286" i="10" s="1"/>
  <c r="AF286" i="10" s="1"/>
  <c r="AD75" i="10"/>
  <c r="AE75" i="10" s="1"/>
  <c r="AF75" i="10" s="1"/>
  <c r="AH317" i="10"/>
  <c r="AI317" i="10" s="1"/>
  <c r="AG318" i="10"/>
  <c r="AE195" i="10"/>
  <c r="AF195" i="10" s="1"/>
  <c r="W195" i="10" s="1"/>
  <c r="AD196" i="10"/>
  <c r="W105" i="10"/>
  <c r="AI165" i="10"/>
  <c r="AG166" i="10"/>
  <c r="AH166" i="10" s="1"/>
  <c r="AF164" i="10"/>
  <c r="W164" i="10" s="1"/>
  <c r="AD165" i="10"/>
  <c r="AE165" i="10" s="1"/>
  <c r="W74" i="10"/>
  <c r="AD349" i="10"/>
  <c r="AE349" i="10" s="1"/>
  <c r="AF348" i="10"/>
  <c r="W348" i="10" s="1"/>
  <c r="AG76" i="10"/>
  <c r="AH76" i="10" s="1"/>
  <c r="AI75" i="10"/>
  <c r="AF255" i="10"/>
  <c r="W255" i="10" s="1"/>
  <c r="AD256" i="10"/>
  <c r="AE256" i="10" s="1"/>
  <c r="W136" i="10"/>
  <c r="AF224" i="10"/>
  <c r="W224" i="10" s="1"/>
  <c r="AD225" i="10"/>
  <c r="AE225" i="10" s="1"/>
  <c r="AF43" i="10"/>
  <c r="W43" i="10" s="1"/>
  <c r="AD44" i="10"/>
  <c r="AE44" i="10" s="1"/>
  <c r="AG350" i="10"/>
  <c r="AH350" i="10" s="1"/>
  <c r="AI349" i="10"/>
  <c r="AI137" i="10"/>
  <c r="AG138" i="10"/>
  <c r="AH138" i="10" s="1"/>
  <c r="AI196" i="10"/>
  <c r="AG197" i="10"/>
  <c r="AH197" i="10" s="1"/>
  <c r="W14" i="10"/>
  <c r="AI106" i="10"/>
  <c r="AG107" i="10"/>
  <c r="AH107" i="10" s="1"/>
  <c r="AF317" i="10"/>
  <c r="AD318" i="10"/>
  <c r="AE318" i="10" s="1"/>
  <c r="AI225" i="10"/>
  <c r="AG226" i="10"/>
  <c r="AH226" i="10" s="1"/>
  <c r="W285" i="10"/>
  <c r="AI44" i="10"/>
  <c r="AG45" i="10"/>
  <c r="AH45" i="10" s="1"/>
  <c r="AI15" i="10"/>
  <c r="AG16" i="10"/>
  <c r="AH16" i="10" s="1"/>
  <c r="AI286" i="10"/>
  <c r="AG287" i="10"/>
  <c r="AH287" i="10" s="1"/>
  <c r="AG258" i="10" l="1"/>
  <c r="AH258" i="10" s="1"/>
  <c r="AI258" i="10" s="1"/>
  <c r="AD16" i="10"/>
  <c r="AE16" i="10" s="1"/>
  <c r="AF16" i="10" s="1"/>
  <c r="AD107" i="10"/>
  <c r="AE107" i="10" s="1"/>
  <c r="AF107" i="10" s="1"/>
  <c r="AD138" i="10"/>
  <c r="AE138" i="10" s="1"/>
  <c r="AF138" i="10" s="1"/>
  <c r="AD76" i="10"/>
  <c r="AE76" i="10" s="1"/>
  <c r="AF76" i="10" s="1"/>
  <c r="AD287" i="10"/>
  <c r="AE287" i="10" s="1"/>
  <c r="AF287" i="10" s="1"/>
  <c r="AH318" i="10"/>
  <c r="AI318" i="10" s="1"/>
  <c r="AG319" i="10"/>
  <c r="AE196" i="10"/>
  <c r="AF196" i="10" s="1"/>
  <c r="W196" i="10" s="1"/>
  <c r="AD197" i="10"/>
  <c r="AF165" i="10"/>
  <c r="W165" i="10" s="1"/>
  <c r="AD166" i="10"/>
  <c r="AE166" i="10" s="1"/>
  <c r="AI166" i="10"/>
  <c r="AG167" i="10"/>
  <c r="AH167" i="10" s="1"/>
  <c r="W75" i="10"/>
  <c r="AG77" i="10"/>
  <c r="AH77" i="10" s="1"/>
  <c r="AI76" i="10"/>
  <c r="AF349" i="10"/>
  <c r="W349" i="10" s="1"/>
  <c r="AD350" i="10"/>
  <c r="AE350" i="10" s="1"/>
  <c r="W106" i="10"/>
  <c r="W286" i="10"/>
  <c r="AF225" i="10"/>
  <c r="W225" i="10" s="1"/>
  <c r="AD226" i="10"/>
  <c r="AE226" i="10" s="1"/>
  <c r="AF318" i="10"/>
  <c r="AD319" i="10"/>
  <c r="AE319" i="10" s="1"/>
  <c r="AI16" i="10"/>
  <c r="AG17" i="10"/>
  <c r="AH17" i="10" s="1"/>
  <c r="W317" i="10"/>
  <c r="AI350" i="10"/>
  <c r="AG351" i="10"/>
  <c r="AH351" i="10" s="1"/>
  <c r="W137" i="10"/>
  <c r="AI45" i="10"/>
  <c r="AG46" i="10"/>
  <c r="AH46" i="10" s="1"/>
  <c r="AI287" i="10"/>
  <c r="AG288" i="10"/>
  <c r="AH288" i="10" s="1"/>
  <c r="AI107" i="10"/>
  <c r="AG108" i="10"/>
  <c r="AH108" i="10" s="1"/>
  <c r="AG198" i="10"/>
  <c r="AH198" i="10" s="1"/>
  <c r="AI197" i="10"/>
  <c r="W15" i="10"/>
  <c r="AI226" i="10"/>
  <c r="AG227" i="10"/>
  <c r="AH227" i="10" s="1"/>
  <c r="AI138" i="10"/>
  <c r="AG139" i="10"/>
  <c r="AH139" i="10" s="1"/>
  <c r="AF44" i="10"/>
  <c r="W44" i="10" s="1"/>
  <c r="AD45" i="10"/>
  <c r="AE45" i="10" s="1"/>
  <c r="AF256" i="10"/>
  <c r="W256" i="10" s="1"/>
  <c r="AD257" i="10"/>
  <c r="AE257" i="10" s="1"/>
  <c r="AG259" i="10" l="1"/>
  <c r="AH259" i="10" s="1"/>
  <c r="AI259" i="10" s="1"/>
  <c r="AD17" i="10"/>
  <c r="AE17" i="10" s="1"/>
  <c r="AF17" i="10" s="1"/>
  <c r="AD108" i="10"/>
  <c r="AE108" i="10" s="1"/>
  <c r="AF108" i="10" s="1"/>
  <c r="AD139" i="10"/>
  <c r="AE139" i="10" s="1"/>
  <c r="AF139" i="10" s="1"/>
  <c r="AD77" i="10"/>
  <c r="AE77" i="10" s="1"/>
  <c r="AF77" i="10" s="1"/>
  <c r="W318" i="10"/>
  <c r="AD288" i="10"/>
  <c r="AE288" i="10" s="1"/>
  <c r="AF288" i="10" s="1"/>
  <c r="AH319" i="10"/>
  <c r="AI319" i="10" s="1"/>
  <c r="AG320" i="10"/>
  <c r="AE197" i="10"/>
  <c r="AF197" i="10" s="1"/>
  <c r="W197" i="10" s="1"/>
  <c r="AD198" i="10"/>
  <c r="AI167" i="10"/>
  <c r="AG168" i="10"/>
  <c r="AH168" i="10" s="1"/>
  <c r="AF166" i="10"/>
  <c r="W166" i="10" s="1"/>
  <c r="AD167" i="10"/>
  <c r="AE167" i="10" s="1"/>
  <c r="W76" i="10"/>
  <c r="W287" i="10"/>
  <c r="AF350" i="10"/>
  <c r="W350" i="10" s="1"/>
  <c r="AD351" i="10"/>
  <c r="AE351" i="10" s="1"/>
  <c r="AI77" i="10"/>
  <c r="AG78" i="10"/>
  <c r="AH78" i="10" s="1"/>
  <c r="W107" i="10"/>
  <c r="W16" i="10"/>
  <c r="AF319" i="10"/>
  <c r="AD320" i="10"/>
  <c r="AE320" i="10" s="1"/>
  <c r="AI46" i="10"/>
  <c r="AG47" i="10"/>
  <c r="AH47" i="10" s="1"/>
  <c r="AI227" i="10"/>
  <c r="AG228" i="10"/>
  <c r="AH228" i="10" s="1"/>
  <c r="AG18" i="10"/>
  <c r="AH18" i="10" s="1"/>
  <c r="AI17" i="10"/>
  <c r="AF45" i="10"/>
  <c r="W45" i="10" s="1"/>
  <c r="AD46" i="10"/>
  <c r="AE46" i="10" s="1"/>
  <c r="AI139" i="10"/>
  <c r="AG140" i="10"/>
  <c r="AH140" i="10" s="1"/>
  <c r="AI288" i="10"/>
  <c r="AG289" i="10"/>
  <c r="AH289" i="10" s="1"/>
  <c r="W138" i="10"/>
  <c r="AF257" i="10"/>
  <c r="W257" i="10" s="1"/>
  <c r="AD258" i="10"/>
  <c r="AE258" i="10" s="1"/>
  <c r="AI351" i="10"/>
  <c r="AG352" i="10"/>
  <c r="AH352" i="10" s="1"/>
  <c r="AG199" i="10"/>
  <c r="AH199" i="10" s="1"/>
  <c r="AI198" i="10"/>
  <c r="AI108" i="10"/>
  <c r="AG109" i="10"/>
  <c r="AH109" i="10" s="1"/>
  <c r="AF226" i="10"/>
  <c r="W226" i="10" s="1"/>
  <c r="AD227" i="10"/>
  <c r="AE227" i="10" s="1"/>
  <c r="AG260" i="10" l="1"/>
  <c r="AH260" i="10" s="1"/>
  <c r="AI260" i="10" s="1"/>
  <c r="AD109" i="10"/>
  <c r="AE109" i="10" s="1"/>
  <c r="AF109" i="10" s="1"/>
  <c r="AD18" i="10"/>
  <c r="AE18" i="10" s="1"/>
  <c r="AF18" i="10" s="1"/>
  <c r="AD78" i="10"/>
  <c r="AE78" i="10" s="1"/>
  <c r="AF78" i="10" s="1"/>
  <c r="AD140" i="10"/>
  <c r="AE140" i="10" s="1"/>
  <c r="AF140" i="10" s="1"/>
  <c r="W319" i="10"/>
  <c r="AD289" i="10"/>
  <c r="AE289" i="10" s="1"/>
  <c r="AF289" i="10" s="1"/>
  <c r="AH320" i="10"/>
  <c r="AI320" i="10" s="1"/>
  <c r="AG321" i="10"/>
  <c r="AE198" i="10"/>
  <c r="AF198" i="10" s="1"/>
  <c r="W198" i="10" s="1"/>
  <c r="AD199" i="10"/>
  <c r="AF167" i="10"/>
  <c r="W167" i="10" s="1"/>
  <c r="AD168" i="10"/>
  <c r="AE168" i="10" s="1"/>
  <c r="AI168" i="10"/>
  <c r="AG169" i="10"/>
  <c r="AH169" i="10" s="1"/>
  <c r="W77" i="10"/>
  <c r="W288" i="10"/>
  <c r="AI78" i="10"/>
  <c r="AG79" i="10"/>
  <c r="AH79" i="10" s="1"/>
  <c r="AF351" i="10"/>
  <c r="W351" i="10" s="1"/>
  <c r="AD352" i="10"/>
  <c r="AE352" i="10" s="1"/>
  <c r="AI228" i="10"/>
  <c r="AG229" i="10"/>
  <c r="AH229" i="10" s="1"/>
  <c r="AF320" i="10"/>
  <c r="AD321" i="10"/>
  <c r="AE321" i="10" s="1"/>
  <c r="AI109" i="10"/>
  <c r="AG110" i="10"/>
  <c r="AH110" i="10" s="1"/>
  <c r="W17" i="10"/>
  <c r="AG200" i="10"/>
  <c r="AH200" i="10" s="1"/>
  <c r="AI199" i="10"/>
  <c r="AI289" i="10"/>
  <c r="AG290" i="10"/>
  <c r="AH290" i="10" s="1"/>
  <c r="AF227" i="10"/>
  <c r="W227" i="10" s="1"/>
  <c r="AD228" i="10"/>
  <c r="AE228" i="10" s="1"/>
  <c r="W108" i="10"/>
  <c r="AF46" i="10"/>
  <c r="W46" i="10" s="1"/>
  <c r="AD47" i="10"/>
  <c r="AE47" i="10" s="1"/>
  <c r="AG48" i="10"/>
  <c r="AH48" i="10" s="1"/>
  <c r="AI47" i="10"/>
  <c r="AI352" i="10"/>
  <c r="AG353" i="10"/>
  <c r="AH353" i="10" s="1"/>
  <c r="AI140" i="10"/>
  <c r="AG141" i="10"/>
  <c r="AH141" i="10" s="1"/>
  <c r="AF258" i="10"/>
  <c r="W258" i="10" s="1"/>
  <c r="AD259" i="10"/>
  <c r="AE259" i="10" s="1"/>
  <c r="AI18" i="10"/>
  <c r="AG19" i="10"/>
  <c r="AH19" i="10" s="1"/>
  <c r="W139" i="10"/>
  <c r="W320" i="10" l="1"/>
  <c r="AG261" i="10"/>
  <c r="AH261" i="10" s="1"/>
  <c r="AI261" i="10" s="1"/>
  <c r="AD110" i="10"/>
  <c r="AE110" i="10" s="1"/>
  <c r="AF110" i="10" s="1"/>
  <c r="AD19" i="10"/>
  <c r="AE19" i="10" s="1"/>
  <c r="AF19" i="10" s="1"/>
  <c r="AD79" i="10"/>
  <c r="AE79" i="10" s="1"/>
  <c r="AF79" i="10" s="1"/>
  <c r="AD141" i="10"/>
  <c r="AE141" i="10" s="1"/>
  <c r="AF141" i="10" s="1"/>
  <c r="AD290" i="10"/>
  <c r="AE290" i="10" s="1"/>
  <c r="AF290" i="10" s="1"/>
  <c r="AH321" i="10"/>
  <c r="AI321" i="10" s="1"/>
  <c r="AG322" i="10"/>
  <c r="AE199" i="10"/>
  <c r="AF199" i="10" s="1"/>
  <c r="W199" i="10" s="1"/>
  <c r="AD200" i="10"/>
  <c r="AI169" i="10"/>
  <c r="AG170" i="10"/>
  <c r="AH170" i="10" s="1"/>
  <c r="AF168" i="10"/>
  <c r="W168" i="10" s="1"/>
  <c r="AD169" i="10"/>
  <c r="AE169" i="10" s="1"/>
  <c r="W109" i="10"/>
  <c r="W289" i="10"/>
  <c r="W78" i="10"/>
  <c r="AD353" i="10"/>
  <c r="AE353" i="10" s="1"/>
  <c r="AF352" i="10"/>
  <c r="W352" i="10" s="1"/>
  <c r="AI79" i="10"/>
  <c r="AG80" i="10"/>
  <c r="AH80" i="10" s="1"/>
  <c r="AI353" i="10"/>
  <c r="AG354" i="10"/>
  <c r="AH354" i="10" s="1"/>
  <c r="AI290" i="10"/>
  <c r="AG291" i="10"/>
  <c r="AH291" i="10" s="1"/>
  <c r="AI110" i="10"/>
  <c r="AG111" i="10"/>
  <c r="AH111" i="10" s="1"/>
  <c r="AI48" i="10"/>
  <c r="AG49" i="10"/>
  <c r="AH49" i="10" s="1"/>
  <c r="AI19" i="10"/>
  <c r="AG20" i="10"/>
  <c r="AH20" i="10" s="1"/>
  <c r="W140" i="10"/>
  <c r="W18" i="10"/>
  <c r="AF321" i="10"/>
  <c r="AD322" i="10"/>
  <c r="AE322" i="10" s="1"/>
  <c r="AI141" i="10"/>
  <c r="AG142" i="10"/>
  <c r="AH142" i="10" s="1"/>
  <c r="AF47" i="10"/>
  <c r="W47" i="10" s="1"/>
  <c r="AD48" i="10"/>
  <c r="AE48" i="10" s="1"/>
  <c r="AF259" i="10"/>
  <c r="W259" i="10" s="1"/>
  <c r="AD260" i="10"/>
  <c r="AE260" i="10" s="1"/>
  <c r="AG201" i="10"/>
  <c r="AH201" i="10" s="1"/>
  <c r="AI200" i="10"/>
  <c r="AI229" i="10"/>
  <c r="AG230" i="10"/>
  <c r="AH230" i="10" s="1"/>
  <c r="AF228" i="10"/>
  <c r="W228" i="10" s="1"/>
  <c r="AD229" i="10"/>
  <c r="AE229" i="10" s="1"/>
  <c r="AD291" i="10" l="1"/>
  <c r="AE291" i="10" s="1"/>
  <c r="AF291" i="10" s="1"/>
  <c r="AG262" i="10"/>
  <c r="AH262" i="10" s="1"/>
  <c r="AI262" i="10" s="1"/>
  <c r="AD111" i="10"/>
  <c r="AE111" i="10" s="1"/>
  <c r="AF111" i="10" s="1"/>
  <c r="AD20" i="10"/>
  <c r="AE20" i="10" s="1"/>
  <c r="AF20" i="10" s="1"/>
  <c r="AD80" i="10"/>
  <c r="AE80" i="10" s="1"/>
  <c r="AF80" i="10" s="1"/>
  <c r="AD142" i="10"/>
  <c r="AE142" i="10" s="1"/>
  <c r="AF142" i="10" s="1"/>
  <c r="W321" i="10"/>
  <c r="AH322" i="10"/>
  <c r="AI322" i="10" s="1"/>
  <c r="AG323" i="10"/>
  <c r="AE200" i="10"/>
  <c r="AF200" i="10" s="1"/>
  <c r="W200" i="10" s="1"/>
  <c r="AD201" i="10"/>
  <c r="AF169" i="10"/>
  <c r="W169" i="10" s="1"/>
  <c r="AD170" i="10"/>
  <c r="AE170" i="10" s="1"/>
  <c r="AI170" i="10"/>
  <c r="AG171" i="10"/>
  <c r="AH171" i="10" s="1"/>
  <c r="W79" i="10"/>
  <c r="W290" i="10"/>
  <c r="AI80" i="10"/>
  <c r="AG81" i="10"/>
  <c r="AH81" i="10" s="1"/>
  <c r="W110" i="10"/>
  <c r="AF353" i="10"/>
  <c r="W353" i="10" s="1"/>
  <c r="AD354" i="10"/>
  <c r="AE354" i="10" s="1"/>
  <c r="AF260" i="10"/>
  <c r="W260" i="10" s="1"/>
  <c r="AD261" i="10"/>
  <c r="AE261" i="10" s="1"/>
  <c r="AI142" i="10"/>
  <c r="AG143" i="10"/>
  <c r="AH143" i="10" s="1"/>
  <c r="AG21" i="10"/>
  <c r="AH21" i="10" s="1"/>
  <c r="AI20" i="10"/>
  <c r="AF322" i="10"/>
  <c r="AD323" i="10"/>
  <c r="AE323" i="10" s="1"/>
  <c r="AI49" i="10"/>
  <c r="AG50" i="10"/>
  <c r="AH50" i="10" s="1"/>
  <c r="AI111" i="10"/>
  <c r="AG112" i="10"/>
  <c r="AH112" i="10" s="1"/>
  <c r="W141" i="10"/>
  <c r="AI354" i="10"/>
  <c r="AG355" i="10"/>
  <c r="AH355" i="10" s="1"/>
  <c r="AF229" i="10"/>
  <c r="W229" i="10" s="1"/>
  <c r="AD230" i="10"/>
  <c r="AE230" i="10" s="1"/>
  <c r="AG231" i="10"/>
  <c r="AH231" i="10" s="1"/>
  <c r="AI230" i="10"/>
  <c r="AF48" i="10"/>
  <c r="W48" i="10" s="1"/>
  <c r="AD49" i="10"/>
  <c r="AE49" i="10" s="1"/>
  <c r="AG202" i="10"/>
  <c r="AH202" i="10" s="1"/>
  <c r="AI201" i="10"/>
  <c r="W19" i="10"/>
  <c r="AI291" i="10"/>
  <c r="AG292" i="10"/>
  <c r="AH292" i="10" s="1"/>
  <c r="AD292" i="10" l="1"/>
  <c r="AE292" i="10" s="1"/>
  <c r="AG263" i="10"/>
  <c r="AH263" i="10" s="1"/>
  <c r="AI263" i="10" s="1"/>
  <c r="AD112" i="10"/>
  <c r="AE112" i="10" s="1"/>
  <c r="AF112" i="10" s="1"/>
  <c r="AD21" i="10"/>
  <c r="AE21" i="10" s="1"/>
  <c r="AF21" i="10" s="1"/>
  <c r="AD81" i="10"/>
  <c r="AE81" i="10" s="1"/>
  <c r="AF81" i="10" s="1"/>
  <c r="AD143" i="10"/>
  <c r="AE143" i="10" s="1"/>
  <c r="AF143" i="10" s="1"/>
  <c r="AH323" i="10"/>
  <c r="AI323" i="10" s="1"/>
  <c r="AG324" i="10"/>
  <c r="W322" i="10"/>
  <c r="AE201" i="10"/>
  <c r="AF201" i="10" s="1"/>
  <c r="W201" i="10" s="1"/>
  <c r="AD202" i="10"/>
  <c r="AI171" i="10"/>
  <c r="AG172" i="10"/>
  <c r="AH172" i="10" s="1"/>
  <c r="AF170" i="10"/>
  <c r="W170" i="10" s="1"/>
  <c r="AD171" i="10"/>
  <c r="AE171" i="10" s="1"/>
  <c r="W80" i="10"/>
  <c r="W142" i="10"/>
  <c r="AF354" i="10"/>
  <c r="W354" i="10" s="1"/>
  <c r="AD355" i="10"/>
  <c r="AE355" i="10" s="1"/>
  <c r="AI81" i="10"/>
  <c r="AG82" i="10"/>
  <c r="AH82" i="10" s="1"/>
  <c r="W291" i="10"/>
  <c r="AF323" i="10"/>
  <c r="AD324" i="10"/>
  <c r="AE324" i="10" s="1"/>
  <c r="AI21" i="10"/>
  <c r="AG22" i="10"/>
  <c r="AH22" i="10" s="1"/>
  <c r="AF49" i="10"/>
  <c r="W49" i="10" s="1"/>
  <c r="AD50" i="10"/>
  <c r="AE50" i="10" s="1"/>
  <c r="AI231" i="10"/>
  <c r="AG232" i="10"/>
  <c r="AH232" i="10" s="1"/>
  <c r="AF292" i="10"/>
  <c r="AD293" i="10"/>
  <c r="AE293" i="10" s="1"/>
  <c r="AF230" i="10"/>
  <c r="W230" i="10" s="1"/>
  <c r="AD231" i="10"/>
  <c r="AE231" i="10" s="1"/>
  <c r="AF261" i="10"/>
  <c r="W261" i="10" s="1"/>
  <c r="AD262" i="10"/>
  <c r="AE262" i="10" s="1"/>
  <c r="AI143" i="10"/>
  <c r="AG144" i="10"/>
  <c r="AH144" i="10" s="1"/>
  <c r="AG203" i="10"/>
  <c r="AH203" i="10" s="1"/>
  <c r="AI202" i="10"/>
  <c r="AI112" i="10"/>
  <c r="AG113" i="10"/>
  <c r="AH113" i="10" s="1"/>
  <c r="AI355" i="10"/>
  <c r="AG356" i="10"/>
  <c r="AH356" i="10" s="1"/>
  <c r="AI292" i="10"/>
  <c r="AG293" i="10"/>
  <c r="AH293" i="10" s="1"/>
  <c r="W20" i="10"/>
  <c r="AG51" i="10"/>
  <c r="AH51" i="10" s="1"/>
  <c r="AI50" i="10"/>
  <c r="W111" i="10"/>
  <c r="W323" i="10" l="1"/>
  <c r="AD113" i="10"/>
  <c r="AE113" i="10" s="1"/>
  <c r="AF113" i="10" s="1"/>
  <c r="AD22" i="10"/>
  <c r="AE22" i="10" s="1"/>
  <c r="AF22" i="10" s="1"/>
  <c r="AG264" i="10"/>
  <c r="AH264" i="10" s="1"/>
  <c r="AI264" i="10" s="1"/>
  <c r="AD82" i="10"/>
  <c r="AE82" i="10" s="1"/>
  <c r="AF82" i="10" s="1"/>
  <c r="AD144" i="10"/>
  <c r="AE144" i="10" s="1"/>
  <c r="AF144" i="10" s="1"/>
  <c r="AH324" i="10"/>
  <c r="AI324" i="10" s="1"/>
  <c r="AG325" i="10"/>
  <c r="AE202" i="10"/>
  <c r="AF202" i="10" s="1"/>
  <c r="W202" i="10" s="1"/>
  <c r="AD203" i="10"/>
  <c r="AF171" i="10"/>
  <c r="W171" i="10" s="1"/>
  <c r="AD172" i="10"/>
  <c r="AE172" i="10" s="1"/>
  <c r="AI172" i="10"/>
  <c r="AG173" i="10"/>
  <c r="AH173" i="10" s="1"/>
  <c r="W21" i="10"/>
  <c r="W81" i="10"/>
  <c r="W112" i="10"/>
  <c r="AI82" i="10"/>
  <c r="AG83" i="10"/>
  <c r="AH83" i="10" s="1"/>
  <c r="AD356" i="10"/>
  <c r="AE356" i="10" s="1"/>
  <c r="AF355" i="10"/>
  <c r="W355" i="10" s="1"/>
  <c r="AG294" i="10"/>
  <c r="AH294" i="10" s="1"/>
  <c r="AI293" i="10"/>
  <c r="AF231" i="10"/>
  <c r="W231" i="10" s="1"/>
  <c r="AD232" i="10"/>
  <c r="AE232" i="10" s="1"/>
  <c r="AI232" i="10"/>
  <c r="AG233" i="10"/>
  <c r="AH233" i="10" s="1"/>
  <c r="AF50" i="10"/>
  <c r="W50" i="10" s="1"/>
  <c r="AD51" i="10"/>
  <c r="AE51" i="10" s="1"/>
  <c r="AF293" i="10"/>
  <c r="AD294" i="10"/>
  <c r="AE294" i="10" s="1"/>
  <c r="AG23" i="10"/>
  <c r="AH23" i="10" s="1"/>
  <c r="AI22" i="10"/>
  <c r="W143" i="10"/>
  <c r="AI144" i="10"/>
  <c r="AG145" i="10"/>
  <c r="AH145" i="10" s="1"/>
  <c r="W292" i="10"/>
  <c r="AI113" i="10"/>
  <c r="AG114" i="10"/>
  <c r="AH114" i="10" s="1"/>
  <c r="AI356" i="10"/>
  <c r="AG357" i="10"/>
  <c r="AH357" i="10" s="1"/>
  <c r="AI203" i="10"/>
  <c r="AG204" i="10"/>
  <c r="AH204" i="10" s="1"/>
  <c r="AG52" i="10"/>
  <c r="AH52" i="10" s="1"/>
  <c r="AI51" i="10"/>
  <c r="AF324" i="10"/>
  <c r="AD325" i="10"/>
  <c r="AE325" i="10" s="1"/>
  <c r="AF262" i="10"/>
  <c r="W262" i="10" s="1"/>
  <c r="AD263" i="10"/>
  <c r="AE263" i="10" s="1"/>
  <c r="AD114" i="10" l="1"/>
  <c r="AE114" i="10" s="1"/>
  <c r="AF114" i="10" s="1"/>
  <c r="AD23" i="10"/>
  <c r="AE23" i="10" s="1"/>
  <c r="AF23" i="10" s="1"/>
  <c r="AG265" i="10"/>
  <c r="AH265" i="10" s="1"/>
  <c r="AI265" i="10" s="1"/>
  <c r="AD83" i="10"/>
  <c r="AE83" i="10" s="1"/>
  <c r="AF83" i="10" s="1"/>
  <c r="AD145" i="10"/>
  <c r="AE145" i="10" s="1"/>
  <c r="AF145" i="10" s="1"/>
  <c r="W324" i="10"/>
  <c r="AH325" i="10"/>
  <c r="AI325" i="10" s="1"/>
  <c r="AG326" i="10"/>
  <c r="AE203" i="10"/>
  <c r="AF203" i="10" s="1"/>
  <c r="W203" i="10" s="1"/>
  <c r="AD204" i="10"/>
  <c r="W82" i="10"/>
  <c r="AI173" i="10"/>
  <c r="AG174" i="10"/>
  <c r="AH174" i="10" s="1"/>
  <c r="AF172" i="10"/>
  <c r="W172" i="10" s="1"/>
  <c r="AD173" i="10"/>
  <c r="AE173" i="10" s="1"/>
  <c r="W293" i="10"/>
  <c r="AD357" i="10"/>
  <c r="AE357" i="10" s="1"/>
  <c r="AF356" i="10"/>
  <c r="W356" i="10" s="1"/>
  <c r="AI83" i="10"/>
  <c r="AG84" i="10"/>
  <c r="AH84" i="10" s="1"/>
  <c r="AI357" i="10"/>
  <c r="AG358" i="10"/>
  <c r="AH358" i="10" s="1"/>
  <c r="AF263" i="10"/>
  <c r="W263" i="10" s="1"/>
  <c r="AD264" i="10"/>
  <c r="AE264" i="10" s="1"/>
  <c r="AI23" i="10"/>
  <c r="AG24" i="10"/>
  <c r="AH24" i="10" s="1"/>
  <c r="AF232" i="10"/>
  <c r="W232" i="10" s="1"/>
  <c r="AD233" i="10"/>
  <c r="AE233" i="10" s="1"/>
  <c r="AI52" i="10"/>
  <c r="AG53" i="10"/>
  <c r="AH53" i="10" s="1"/>
  <c r="AI114" i="10"/>
  <c r="AG115" i="10"/>
  <c r="AH115" i="10" s="1"/>
  <c r="AF51" i="10"/>
  <c r="W51" i="10" s="1"/>
  <c r="AD52" i="10"/>
  <c r="AE52" i="10" s="1"/>
  <c r="AF294" i="10"/>
  <c r="AD295" i="10"/>
  <c r="AE295" i="10" s="1"/>
  <c r="AD326" i="10"/>
  <c r="AE326" i="10" s="1"/>
  <c r="AF325" i="10"/>
  <c r="AG146" i="10"/>
  <c r="AH146" i="10" s="1"/>
  <c r="AI145" i="10"/>
  <c r="AI233" i="10"/>
  <c r="AG234" i="10"/>
  <c r="AH234" i="10" s="1"/>
  <c r="AI204" i="10"/>
  <c r="AG205" i="10"/>
  <c r="AH205" i="10" s="1"/>
  <c r="W22" i="10"/>
  <c r="W144" i="10"/>
  <c r="W113" i="10"/>
  <c r="AI294" i="10"/>
  <c r="AG295" i="10"/>
  <c r="AH295" i="10" s="1"/>
  <c r="AD115" i="10" l="1"/>
  <c r="AE115" i="10" s="1"/>
  <c r="AF115" i="10" s="1"/>
  <c r="AG266" i="10"/>
  <c r="AH266" i="10" s="1"/>
  <c r="AI266" i="10" s="1"/>
  <c r="AD24" i="10"/>
  <c r="AE24" i="10" s="1"/>
  <c r="AF24" i="10" s="1"/>
  <c r="AD84" i="10"/>
  <c r="AE84" i="10" s="1"/>
  <c r="AF84" i="10" s="1"/>
  <c r="AD146" i="10"/>
  <c r="AE146" i="10" s="1"/>
  <c r="AF146" i="10" s="1"/>
  <c r="W325" i="10"/>
  <c r="AH326" i="10"/>
  <c r="AI326" i="10" s="1"/>
  <c r="AG327" i="10"/>
  <c r="AE204" i="10"/>
  <c r="AF204" i="10" s="1"/>
  <c r="W204" i="10" s="1"/>
  <c r="AD205" i="10"/>
  <c r="AF173" i="10"/>
  <c r="W173" i="10" s="1"/>
  <c r="AD174" i="10"/>
  <c r="AE174" i="10" s="1"/>
  <c r="AI174" i="10"/>
  <c r="AG175" i="10"/>
  <c r="AH175" i="10" s="1"/>
  <c r="W83" i="10"/>
  <c r="W114" i="10"/>
  <c r="W23" i="10"/>
  <c r="AG85" i="10"/>
  <c r="AH85" i="10" s="1"/>
  <c r="AI84" i="10"/>
  <c r="AF357" i="10"/>
  <c r="W357" i="10" s="1"/>
  <c r="AD358" i="10"/>
  <c r="AE358" i="10" s="1"/>
  <c r="AG147" i="10"/>
  <c r="AH147" i="10" s="1"/>
  <c r="AI146" i="10"/>
  <c r="AI205" i="10"/>
  <c r="AG206" i="10"/>
  <c r="AH206" i="10" s="1"/>
  <c r="AI295" i="10"/>
  <c r="AG296" i="10"/>
  <c r="AH296" i="10" s="1"/>
  <c r="AF326" i="10"/>
  <c r="AD327" i="10"/>
  <c r="AE327" i="10" s="1"/>
  <c r="AI115" i="10"/>
  <c r="AG116" i="10"/>
  <c r="AH116" i="10" s="1"/>
  <c r="AF295" i="10"/>
  <c r="AD296" i="10"/>
  <c r="AE296" i="10" s="1"/>
  <c r="AI53" i="10"/>
  <c r="AG54" i="10"/>
  <c r="AH54" i="10" s="1"/>
  <c r="AF264" i="10"/>
  <c r="W264" i="10" s="1"/>
  <c r="AD265" i="10"/>
  <c r="AE265" i="10" s="1"/>
  <c r="W145" i="10"/>
  <c r="AI24" i="10"/>
  <c r="AG25" i="10"/>
  <c r="AH25" i="10" s="1"/>
  <c r="W294" i="10"/>
  <c r="AF52" i="10"/>
  <c r="W52" i="10" s="1"/>
  <c r="AD53" i="10"/>
  <c r="AE53" i="10" s="1"/>
  <c r="AI234" i="10"/>
  <c r="AG235" i="10"/>
  <c r="AH235" i="10" s="1"/>
  <c r="AF233" i="10"/>
  <c r="W233" i="10" s="1"/>
  <c r="AD234" i="10"/>
  <c r="AE234" i="10" s="1"/>
  <c r="AI358" i="10"/>
  <c r="AG359" i="10"/>
  <c r="AH359" i="10" s="1"/>
  <c r="AD116" i="10" l="1"/>
  <c r="AE116" i="10" s="1"/>
  <c r="AF116" i="10" s="1"/>
  <c r="AD25" i="10"/>
  <c r="AE25" i="10" s="1"/>
  <c r="AF25" i="10" s="1"/>
  <c r="AG267" i="10"/>
  <c r="AH267" i="10" s="1"/>
  <c r="AI267" i="10" s="1"/>
  <c r="AD85" i="10"/>
  <c r="AE85" i="10" s="1"/>
  <c r="AF85" i="10" s="1"/>
  <c r="AD147" i="10"/>
  <c r="AE147" i="10" s="1"/>
  <c r="AF147" i="10" s="1"/>
  <c r="W326" i="10"/>
  <c r="AH327" i="10"/>
  <c r="AI327" i="10" s="1"/>
  <c r="AG328" i="10"/>
  <c r="AE205" i="10"/>
  <c r="AF205" i="10" s="1"/>
  <c r="W205" i="10" s="1"/>
  <c r="AD206" i="10"/>
  <c r="AI175" i="10"/>
  <c r="AG176" i="10"/>
  <c r="AH176" i="10" s="1"/>
  <c r="AF174" i="10"/>
  <c r="W174" i="10" s="1"/>
  <c r="AD175" i="10"/>
  <c r="AE175" i="10" s="1"/>
  <c r="W84" i="10"/>
  <c r="W115" i="10"/>
  <c r="W295" i="10"/>
  <c r="AF358" i="10"/>
  <c r="W358" i="10" s="1"/>
  <c r="AD359" i="10"/>
  <c r="AE359" i="10" s="1"/>
  <c r="W146" i="10"/>
  <c r="AG86" i="10"/>
  <c r="AH86" i="10" s="1"/>
  <c r="AI85" i="10"/>
  <c r="AI235" i="10"/>
  <c r="AG236" i="10"/>
  <c r="AH236" i="10" s="1"/>
  <c r="AF296" i="10"/>
  <c r="AD297" i="10"/>
  <c r="AE297" i="10" s="1"/>
  <c r="AI147" i="10"/>
  <c r="AG148" i="10"/>
  <c r="AH148" i="10" s="1"/>
  <c r="AI54" i="10"/>
  <c r="AG55" i="10"/>
  <c r="AH55" i="10" s="1"/>
  <c r="AI25" i="10"/>
  <c r="AG26" i="10"/>
  <c r="AH26" i="10" s="1"/>
  <c r="AF234" i="10"/>
  <c r="W234" i="10" s="1"/>
  <c r="AD235" i="10"/>
  <c r="AE235" i="10" s="1"/>
  <c r="W24" i="10"/>
  <c r="AF327" i="10"/>
  <c r="AD328" i="10"/>
  <c r="AE328" i="10" s="1"/>
  <c r="AI296" i="10"/>
  <c r="AG297" i="10"/>
  <c r="AH297" i="10" s="1"/>
  <c r="AF265" i="10"/>
  <c r="W265" i="10" s="1"/>
  <c r="AD266" i="10"/>
  <c r="AE266" i="10" s="1"/>
  <c r="AI116" i="10"/>
  <c r="AG117" i="10"/>
  <c r="AH117" i="10" s="1"/>
  <c r="AI206" i="10"/>
  <c r="AG207" i="10"/>
  <c r="AH207" i="10" s="1"/>
  <c r="AI359" i="10"/>
  <c r="AG360" i="10"/>
  <c r="AH360" i="10" s="1"/>
  <c r="AF53" i="10"/>
  <c r="W53" i="10" s="1"/>
  <c r="AD54" i="10"/>
  <c r="AE54" i="10" s="1"/>
  <c r="AD117" i="10" l="1"/>
  <c r="AE117" i="10" s="1"/>
  <c r="AF117" i="10" s="1"/>
  <c r="AD86" i="10"/>
  <c r="AE86" i="10" s="1"/>
  <c r="AF86" i="10" s="1"/>
  <c r="AD26" i="10"/>
  <c r="AE26" i="10" s="1"/>
  <c r="AF26" i="10" s="1"/>
  <c r="AG268" i="10"/>
  <c r="AH268" i="10" s="1"/>
  <c r="AI268" i="10" s="1"/>
  <c r="AD148" i="10"/>
  <c r="AE148" i="10" s="1"/>
  <c r="AF148" i="10" s="1"/>
  <c r="W327" i="10"/>
  <c r="AH328" i="10"/>
  <c r="AI328" i="10" s="1"/>
  <c r="AG329" i="10"/>
  <c r="AE206" i="10"/>
  <c r="AF206" i="10" s="1"/>
  <c r="W206" i="10" s="1"/>
  <c r="AD207" i="10"/>
  <c r="AF175" i="10"/>
  <c r="W175" i="10" s="1"/>
  <c r="AD176" i="10"/>
  <c r="AE176" i="10" s="1"/>
  <c r="AI176" i="10"/>
  <c r="AG177" i="10"/>
  <c r="AH177" i="10" s="1"/>
  <c r="W85" i="10"/>
  <c r="W25" i="10"/>
  <c r="W147" i="10"/>
  <c r="AI86" i="10"/>
  <c r="AG87" i="10"/>
  <c r="AH87" i="10" s="1"/>
  <c r="AF359" i="10"/>
  <c r="W359" i="10" s="1"/>
  <c r="AD360" i="10"/>
  <c r="AE360" i="10" s="1"/>
  <c r="W116" i="10"/>
  <c r="AI148" i="10"/>
  <c r="AG149" i="10"/>
  <c r="AH149" i="10" s="1"/>
  <c r="AI207" i="10"/>
  <c r="AG208" i="10"/>
  <c r="AH208" i="10" s="1"/>
  <c r="AI297" i="10"/>
  <c r="AG298" i="10"/>
  <c r="AH298" i="10" s="1"/>
  <c r="AF266" i="10"/>
  <c r="W266" i="10" s="1"/>
  <c r="AD267" i="10"/>
  <c r="AE267" i="10" s="1"/>
  <c r="AF328" i="10"/>
  <c r="AD329" i="10"/>
  <c r="AE329" i="10" s="1"/>
  <c r="AF235" i="10"/>
  <c r="W235" i="10" s="1"/>
  <c r="AD236" i="10"/>
  <c r="AE236" i="10" s="1"/>
  <c r="AI26" i="10"/>
  <c r="AG27" i="10"/>
  <c r="AH27" i="10" s="1"/>
  <c r="AF297" i="10"/>
  <c r="AD298" i="10"/>
  <c r="AE298" i="10" s="1"/>
  <c r="AF54" i="10"/>
  <c r="W54" i="10" s="1"/>
  <c r="AD55" i="10"/>
  <c r="AE55" i="10" s="1"/>
  <c r="W296" i="10"/>
  <c r="AI117" i="10"/>
  <c r="AG118" i="10"/>
  <c r="AH118" i="10" s="1"/>
  <c r="AG361" i="10"/>
  <c r="AH361" i="10" s="1"/>
  <c r="AI360" i="10"/>
  <c r="AI55" i="10"/>
  <c r="AG56" i="10"/>
  <c r="AH56" i="10" s="1"/>
  <c r="AG237" i="10"/>
  <c r="AH237" i="10" s="1"/>
  <c r="AI236" i="10"/>
  <c r="AD118" i="10" l="1"/>
  <c r="AE118" i="10" s="1"/>
  <c r="AF118" i="10" s="1"/>
  <c r="AD87" i="10"/>
  <c r="AE87" i="10" s="1"/>
  <c r="AF87" i="10" s="1"/>
  <c r="AD27" i="10"/>
  <c r="AE27" i="10" s="1"/>
  <c r="AF27" i="10" s="1"/>
  <c r="AG269" i="10"/>
  <c r="AH269" i="10" s="1"/>
  <c r="AI269" i="10" s="1"/>
  <c r="AD149" i="10"/>
  <c r="AE149" i="10" s="1"/>
  <c r="AF149" i="10" s="1"/>
  <c r="W328" i="10"/>
  <c r="AH329" i="10"/>
  <c r="AI329" i="10" s="1"/>
  <c r="AG330" i="10"/>
  <c r="AE207" i="10"/>
  <c r="AF207" i="10" s="1"/>
  <c r="W207" i="10" s="1"/>
  <c r="AD208" i="10"/>
  <c r="W148" i="10"/>
  <c r="W86" i="10"/>
  <c r="AI177" i="10"/>
  <c r="AG178" i="10"/>
  <c r="AH178" i="10" s="1"/>
  <c r="AF176" i="10"/>
  <c r="W176" i="10" s="1"/>
  <c r="AD177" i="10"/>
  <c r="AE177" i="10" s="1"/>
  <c r="W297" i="10"/>
  <c r="W117" i="10"/>
  <c r="W26" i="10"/>
  <c r="AD361" i="10"/>
  <c r="AE361" i="10" s="1"/>
  <c r="AF360" i="10"/>
  <c r="W360" i="10" s="1"/>
  <c r="AI87" i="10"/>
  <c r="AG88" i="10"/>
  <c r="AH88" i="10" s="1"/>
  <c r="AF298" i="10"/>
  <c r="AD299" i="10"/>
  <c r="AE299" i="10" s="1"/>
  <c r="AF329" i="10"/>
  <c r="AD330" i="10"/>
  <c r="AE330" i="10" s="1"/>
  <c r="AI27" i="10"/>
  <c r="AG28" i="10"/>
  <c r="AH28" i="10" s="1"/>
  <c r="AF267" i="10"/>
  <c r="W267" i="10" s="1"/>
  <c r="AD268" i="10"/>
  <c r="AE268" i="10" s="1"/>
  <c r="AG362" i="10"/>
  <c r="AH362" i="10" s="1"/>
  <c r="AI361" i="10"/>
  <c r="AF236" i="10"/>
  <c r="W236" i="10" s="1"/>
  <c r="AD237" i="10"/>
  <c r="AE237" i="10" s="1"/>
  <c r="AI298" i="10"/>
  <c r="AG299" i="10"/>
  <c r="AH299" i="10" s="1"/>
  <c r="AG150" i="10"/>
  <c r="AH150" i="10" s="1"/>
  <c r="AI149" i="10"/>
  <c r="AI56" i="10"/>
  <c r="AG57" i="10"/>
  <c r="AH57" i="10" s="1"/>
  <c r="AF55" i="10"/>
  <c r="W55" i="10" s="1"/>
  <c r="AD56" i="10"/>
  <c r="AE56" i="10" s="1"/>
  <c r="AG119" i="10"/>
  <c r="AH119" i="10" s="1"/>
  <c r="AI118" i="10"/>
  <c r="AI237" i="10"/>
  <c r="AG238" i="10"/>
  <c r="AH238" i="10" s="1"/>
  <c r="AI208" i="10"/>
  <c r="AG209" i="10"/>
  <c r="AH209" i="10" s="1"/>
  <c r="AD119" i="10" l="1"/>
  <c r="AE119" i="10" s="1"/>
  <c r="AF119" i="10" s="1"/>
  <c r="AD88" i="10"/>
  <c r="AE88" i="10" s="1"/>
  <c r="AF88" i="10" s="1"/>
  <c r="AD28" i="10"/>
  <c r="AE28" i="10" s="1"/>
  <c r="AF28" i="10" s="1"/>
  <c r="AG270" i="10"/>
  <c r="AH270" i="10" s="1"/>
  <c r="AI270" i="10" s="1"/>
  <c r="AD150" i="10"/>
  <c r="AE150" i="10" s="1"/>
  <c r="AF150" i="10" s="1"/>
  <c r="W329" i="10"/>
  <c r="AH330" i="10"/>
  <c r="AI330" i="10" s="1"/>
  <c r="AG331" i="10"/>
  <c r="AE208" i="10"/>
  <c r="AF208" i="10" s="1"/>
  <c r="W208" i="10" s="1"/>
  <c r="AD209" i="10"/>
  <c r="AF177" i="10"/>
  <c r="W177" i="10" s="1"/>
  <c r="AD178" i="10"/>
  <c r="AE178" i="10" s="1"/>
  <c r="AI178" i="10"/>
  <c r="AG179" i="10"/>
  <c r="AH179" i="10" s="1"/>
  <c r="W149" i="10"/>
  <c r="W87" i="10"/>
  <c r="W118" i="10"/>
  <c r="AI88" i="10"/>
  <c r="AG89" i="10"/>
  <c r="AH89" i="10" s="1"/>
  <c r="AD362" i="10"/>
  <c r="AE362" i="10" s="1"/>
  <c r="AF361" i="10"/>
  <c r="W361" i="10" s="1"/>
  <c r="AI57" i="10"/>
  <c r="AG58" i="10"/>
  <c r="AH58" i="10" s="1"/>
  <c r="AF268" i="10"/>
  <c r="W268" i="10" s="1"/>
  <c r="AD269" i="10"/>
  <c r="AE269" i="10" s="1"/>
  <c r="AG210" i="10"/>
  <c r="AH210" i="10" s="1"/>
  <c r="AI209" i="10"/>
  <c r="AG363" i="10"/>
  <c r="AH363" i="10" s="1"/>
  <c r="AI362" i="10"/>
  <c r="AF330" i="10"/>
  <c r="AD331" i="10"/>
  <c r="AE331" i="10" s="1"/>
  <c r="W27" i="10"/>
  <c r="AG239" i="10"/>
  <c r="AH239" i="10" s="1"/>
  <c r="AI238" i="10"/>
  <c r="AI119" i="10"/>
  <c r="AG120" i="10"/>
  <c r="AH120" i="10" s="1"/>
  <c r="AI150" i="10"/>
  <c r="AG151" i="10"/>
  <c r="AH151" i="10" s="1"/>
  <c r="AG300" i="10"/>
  <c r="AH300" i="10" s="1"/>
  <c r="AI299" i="10"/>
  <c r="AF299" i="10"/>
  <c r="AD300" i="10"/>
  <c r="AE300" i="10" s="1"/>
  <c r="W298" i="10"/>
  <c r="AF56" i="10"/>
  <c r="W56" i="10" s="1"/>
  <c r="AD57" i="10"/>
  <c r="AE57" i="10" s="1"/>
  <c r="AF237" i="10"/>
  <c r="W237" i="10" s="1"/>
  <c r="AD238" i="10"/>
  <c r="AE238" i="10" s="1"/>
  <c r="AI28" i="10"/>
  <c r="AG29" i="10"/>
  <c r="AH29" i="10" s="1"/>
  <c r="AD120" i="10" l="1"/>
  <c r="AE120" i="10" s="1"/>
  <c r="AF120" i="10" s="1"/>
  <c r="AD29" i="10"/>
  <c r="AE29" i="10" s="1"/>
  <c r="AF29" i="10" s="1"/>
  <c r="AD89" i="10"/>
  <c r="AE89" i="10" s="1"/>
  <c r="AF89" i="10" s="1"/>
  <c r="AG271" i="10"/>
  <c r="AH271" i="10" s="1"/>
  <c r="AI271" i="10" s="1"/>
  <c r="AD151" i="10"/>
  <c r="AE151" i="10" s="1"/>
  <c r="AF151" i="10" s="1"/>
  <c r="W330" i="10"/>
  <c r="AH331" i="10"/>
  <c r="AI331" i="10" s="1"/>
  <c r="AG332" i="10"/>
  <c r="AE209" i="10"/>
  <c r="AF209" i="10" s="1"/>
  <c r="W209" i="10" s="1"/>
  <c r="AD210" i="10"/>
  <c r="W88" i="10"/>
  <c r="AI179" i="10"/>
  <c r="AG180" i="10"/>
  <c r="AH180" i="10" s="1"/>
  <c r="AF178" i="10"/>
  <c r="W178" i="10" s="1"/>
  <c r="AD179" i="10"/>
  <c r="AE179" i="10" s="1"/>
  <c r="W119" i="10"/>
  <c r="AD363" i="10"/>
  <c r="AE363" i="10" s="1"/>
  <c r="AF362" i="10"/>
  <c r="W362" i="10" s="1"/>
  <c r="AI89" i="10"/>
  <c r="AG90" i="10"/>
  <c r="AH90" i="10" s="1"/>
  <c r="AF238" i="10"/>
  <c r="W238" i="10" s="1"/>
  <c r="AD239" i="10"/>
  <c r="AE239" i="10" s="1"/>
  <c r="AI210" i="10"/>
  <c r="AG211" i="10"/>
  <c r="AH211" i="10" s="1"/>
  <c r="W299" i="10"/>
  <c r="AF331" i="10"/>
  <c r="AD332" i="10"/>
  <c r="AE332" i="10" s="1"/>
  <c r="AF269" i="10"/>
  <c r="W269" i="10" s="1"/>
  <c r="AD270" i="10"/>
  <c r="AE270" i="10" s="1"/>
  <c r="AF300" i="10"/>
  <c r="AD301" i="10"/>
  <c r="AE301" i="10" s="1"/>
  <c r="AI58" i="10"/>
  <c r="AG59" i="10"/>
  <c r="AH59" i="10" s="1"/>
  <c r="AI300" i="10"/>
  <c r="AG301" i="10"/>
  <c r="AH301" i="10" s="1"/>
  <c r="AI120" i="10"/>
  <c r="AG121" i="10"/>
  <c r="AH121" i="10" s="1"/>
  <c r="W150" i="10"/>
  <c r="AF57" i="10"/>
  <c r="W57" i="10" s="1"/>
  <c r="AD58" i="10"/>
  <c r="AE58" i="10" s="1"/>
  <c r="AI239" i="10"/>
  <c r="AG240" i="10"/>
  <c r="AH240" i="10" s="1"/>
  <c r="AI29" i="10"/>
  <c r="AG30" i="10"/>
  <c r="AH30" i="10" s="1"/>
  <c r="AI151" i="10"/>
  <c r="AG152" i="10"/>
  <c r="AH152" i="10" s="1"/>
  <c r="W28" i="10"/>
  <c r="AI363" i="10"/>
  <c r="AG364" i="10"/>
  <c r="AH364" i="10" s="1"/>
  <c r="AD121" i="10" l="1"/>
  <c r="AE121" i="10" s="1"/>
  <c r="AF121" i="10" s="1"/>
  <c r="AD30" i="10"/>
  <c r="AE30" i="10" s="1"/>
  <c r="AF30" i="10" s="1"/>
  <c r="AD90" i="10"/>
  <c r="AE90" i="10" s="1"/>
  <c r="AF90" i="10" s="1"/>
  <c r="AG272" i="10"/>
  <c r="AH272" i="10" s="1"/>
  <c r="AI272" i="10" s="1"/>
  <c r="AD152" i="10"/>
  <c r="AE152" i="10" s="1"/>
  <c r="AF152" i="10" s="1"/>
  <c r="W331" i="10"/>
  <c r="AH332" i="10"/>
  <c r="AI332" i="10" s="1"/>
  <c r="AG333" i="10"/>
  <c r="AE210" i="10"/>
  <c r="AF210" i="10" s="1"/>
  <c r="W210" i="10" s="1"/>
  <c r="AD211" i="10"/>
  <c r="AF179" i="10"/>
  <c r="W179" i="10" s="1"/>
  <c r="AD180" i="10"/>
  <c r="AE180" i="10" s="1"/>
  <c r="AI180" i="10"/>
  <c r="AG181" i="10"/>
  <c r="AH181" i="10" s="1"/>
  <c r="W29" i="10"/>
  <c r="W89" i="10"/>
  <c r="AI90" i="10"/>
  <c r="AG91" i="10"/>
  <c r="AH91" i="10" s="1"/>
  <c r="AF363" i="10"/>
  <c r="W363" i="10" s="1"/>
  <c r="AD364" i="10"/>
  <c r="AE364" i="10" s="1"/>
  <c r="AI121" i="10"/>
  <c r="AG122" i="10"/>
  <c r="AH122" i="10" s="1"/>
  <c r="AI240" i="10"/>
  <c r="AG241" i="10"/>
  <c r="AH241" i="10" s="1"/>
  <c r="AF58" i="10"/>
  <c r="W58" i="10" s="1"/>
  <c r="AD59" i="10"/>
  <c r="AE59" i="10" s="1"/>
  <c r="AF301" i="10"/>
  <c r="AD302" i="10"/>
  <c r="AE302" i="10" s="1"/>
  <c r="AI364" i="10"/>
  <c r="AG365" i="10"/>
  <c r="AH365" i="10" s="1"/>
  <c r="AI59" i="10"/>
  <c r="AG60" i="10"/>
  <c r="AH60" i="10" s="1"/>
  <c r="W300" i="10"/>
  <c r="AI152" i="10"/>
  <c r="AG153" i="10"/>
  <c r="AH153" i="10" s="1"/>
  <c r="W120" i="10"/>
  <c r="AI30" i="10"/>
  <c r="AG31" i="10"/>
  <c r="AH31" i="10" s="1"/>
  <c r="W151" i="10"/>
  <c r="AG212" i="10"/>
  <c r="AH212" i="10" s="1"/>
  <c r="AI211" i="10"/>
  <c r="AI301" i="10"/>
  <c r="AG302" i="10"/>
  <c r="AH302" i="10" s="1"/>
  <c r="AF270" i="10"/>
  <c r="W270" i="10" s="1"/>
  <c r="AD271" i="10"/>
  <c r="AE271" i="10" s="1"/>
  <c r="AF239" i="10"/>
  <c r="W239" i="10" s="1"/>
  <c r="AD240" i="10"/>
  <c r="AE240" i="10" s="1"/>
  <c r="AF332" i="10"/>
  <c r="AD333" i="10"/>
  <c r="AE333" i="10" s="1"/>
  <c r="AD91" i="10" l="1"/>
  <c r="AE91" i="10" s="1"/>
  <c r="AD122" i="10"/>
  <c r="AE122" i="10" s="1"/>
  <c r="AF122" i="10" s="1"/>
  <c r="AD31" i="10"/>
  <c r="AE31" i="10" s="1"/>
  <c r="AF31" i="10" s="1"/>
  <c r="AG273" i="10"/>
  <c r="AH273" i="10" s="1"/>
  <c r="AI273" i="10" s="1"/>
  <c r="AD153" i="10"/>
  <c r="AE153" i="10" s="1"/>
  <c r="AF153" i="10" s="1"/>
  <c r="W332" i="10"/>
  <c r="AH333" i="10"/>
  <c r="AI333" i="10" s="1"/>
  <c r="AG334" i="10"/>
  <c r="AE211" i="10"/>
  <c r="AF211" i="10" s="1"/>
  <c r="W211" i="10" s="1"/>
  <c r="AD212" i="10"/>
  <c r="AI181" i="10"/>
  <c r="AG182" i="10"/>
  <c r="AH182" i="10" s="1"/>
  <c r="AF180" i="10"/>
  <c r="W180" i="10" s="1"/>
  <c r="AD181" i="10"/>
  <c r="AE181" i="10" s="1"/>
  <c r="W90" i="10"/>
  <c r="W121" i="10"/>
  <c r="AF364" i="10"/>
  <c r="W364" i="10" s="1"/>
  <c r="AD365" i="10"/>
  <c r="AE365" i="10" s="1"/>
  <c r="AG92" i="10"/>
  <c r="AH92" i="10" s="1"/>
  <c r="AI91" i="10"/>
  <c r="AF91" i="10"/>
  <c r="AD92" i="10"/>
  <c r="AE92" i="10" s="1"/>
  <c r="AF302" i="10"/>
  <c r="AD303" i="10"/>
  <c r="AE303" i="10" s="1"/>
  <c r="AI31" i="10"/>
  <c r="AG32" i="10"/>
  <c r="AH32" i="10" s="1"/>
  <c r="W301" i="10"/>
  <c r="AI302" i="10"/>
  <c r="AG303" i="10"/>
  <c r="AH303" i="10" s="1"/>
  <c r="AI60" i="10"/>
  <c r="AG61" i="10"/>
  <c r="AH61" i="10" s="1"/>
  <c r="AI212" i="10"/>
  <c r="AG213" i="10"/>
  <c r="AH213" i="10" s="1"/>
  <c r="AF271" i="10"/>
  <c r="W271" i="10" s="1"/>
  <c r="AD272" i="10"/>
  <c r="AE272" i="10" s="1"/>
  <c r="AI241" i="10"/>
  <c r="AG242" i="10"/>
  <c r="AH242" i="10" s="1"/>
  <c r="AI365" i="10"/>
  <c r="AG366" i="10"/>
  <c r="AH366" i="10" s="1"/>
  <c r="AF333" i="10"/>
  <c r="AD334" i="10"/>
  <c r="AE334" i="10" s="1"/>
  <c r="AF240" i="10"/>
  <c r="W240" i="10" s="1"/>
  <c r="AD241" i="10"/>
  <c r="AE241" i="10" s="1"/>
  <c r="AF59" i="10"/>
  <c r="W59" i="10" s="1"/>
  <c r="AD60" i="10"/>
  <c r="AE60" i="10" s="1"/>
  <c r="W30" i="10"/>
  <c r="AG154" i="10"/>
  <c r="AH154" i="10" s="1"/>
  <c r="AI153" i="10"/>
  <c r="AI122" i="10"/>
  <c r="AG123" i="10"/>
  <c r="AH123" i="10" s="1"/>
  <c r="AG274" i="10"/>
  <c r="AH274" i="10" s="1"/>
  <c r="W152" i="10"/>
  <c r="AD32" i="10" l="1"/>
  <c r="AE32" i="10" s="1"/>
  <c r="AF32" i="10" s="1"/>
  <c r="AD123" i="10"/>
  <c r="AE123" i="10" s="1"/>
  <c r="AF123" i="10" s="1"/>
  <c r="AD154" i="10"/>
  <c r="AE154" i="10" s="1"/>
  <c r="AF154" i="10" s="1"/>
  <c r="W333" i="10"/>
  <c r="AH334" i="10"/>
  <c r="AI334" i="10" s="1"/>
  <c r="AG335" i="10"/>
  <c r="AE212" i="10"/>
  <c r="AF212" i="10" s="1"/>
  <c r="W212" i="10" s="1"/>
  <c r="AD213" i="10"/>
  <c r="AF181" i="10"/>
  <c r="W181" i="10" s="1"/>
  <c r="AD182" i="10"/>
  <c r="AE182" i="10" s="1"/>
  <c r="AI182" i="10"/>
  <c r="AG183" i="10"/>
  <c r="AH183" i="10" s="1"/>
  <c r="W31" i="10"/>
  <c r="W91" i="10"/>
  <c r="AI92" i="10"/>
  <c r="AG93" i="10"/>
  <c r="AH93" i="10" s="1"/>
  <c r="AF365" i="10"/>
  <c r="W365" i="10" s="1"/>
  <c r="AD366" i="10"/>
  <c r="AE366" i="10" s="1"/>
  <c r="AI213" i="10"/>
  <c r="AG214" i="10"/>
  <c r="AH214" i="10" s="1"/>
  <c r="AF334" i="10"/>
  <c r="AD335" i="10"/>
  <c r="AE335" i="10" s="1"/>
  <c r="W122" i="10"/>
  <c r="W302" i="10"/>
  <c r="AF60" i="10"/>
  <c r="W60" i="10" s="1"/>
  <c r="AD61" i="10"/>
  <c r="AE61" i="10" s="1"/>
  <c r="AG367" i="10"/>
  <c r="AH367" i="10" s="1"/>
  <c r="AI366" i="10"/>
  <c r="AI61" i="10"/>
  <c r="AG62" i="10"/>
  <c r="AH62" i="10" s="1"/>
  <c r="AF303" i="10"/>
  <c r="AD304" i="10"/>
  <c r="AE304" i="10" s="1"/>
  <c r="W153" i="10"/>
  <c r="AF241" i="10"/>
  <c r="W241" i="10" s="1"/>
  <c r="AD242" i="10"/>
  <c r="AE242" i="10" s="1"/>
  <c r="AI242" i="10"/>
  <c r="AG243" i="10"/>
  <c r="AH243" i="10" s="1"/>
  <c r="AI303" i="10"/>
  <c r="AG304" i="10"/>
  <c r="AH304" i="10" s="1"/>
  <c r="AF92" i="10"/>
  <c r="AD93" i="10"/>
  <c r="AE93" i="10" s="1"/>
  <c r="AG275" i="10"/>
  <c r="AH275" i="10" s="1"/>
  <c r="AI274" i="10"/>
  <c r="AG155" i="10"/>
  <c r="AI154" i="10"/>
  <c r="AF272" i="10"/>
  <c r="W272" i="10" s="1"/>
  <c r="AD273" i="10"/>
  <c r="AE273" i="10" s="1"/>
  <c r="AG124" i="10"/>
  <c r="AH124" i="10" s="1"/>
  <c r="AI123" i="10"/>
  <c r="AI32" i="10"/>
  <c r="AG33" i="10"/>
  <c r="AH33" i="10" s="1"/>
  <c r="AH155" i="10" l="1"/>
  <c r="AG156" i="10"/>
  <c r="AH156" i="10" s="1"/>
  <c r="AI156" i="10" s="1"/>
  <c r="AD155" i="10"/>
  <c r="AD33" i="10"/>
  <c r="AE33" i="10" s="1"/>
  <c r="AF33" i="10" s="1"/>
  <c r="AD124" i="10"/>
  <c r="AE124" i="10" s="1"/>
  <c r="AF124" i="10" s="1"/>
  <c r="W334" i="10"/>
  <c r="AH335" i="10"/>
  <c r="AI335" i="10" s="1"/>
  <c r="AG336" i="10"/>
  <c r="AE213" i="10"/>
  <c r="AF213" i="10" s="1"/>
  <c r="W213" i="10" s="1"/>
  <c r="AD214" i="10"/>
  <c r="W92" i="10"/>
  <c r="AI155" i="10"/>
  <c r="AI183" i="10"/>
  <c r="AG184" i="10"/>
  <c r="AH184" i="10" s="1"/>
  <c r="AF182" i="10"/>
  <c r="W182" i="10" s="1"/>
  <c r="AD183" i="10"/>
  <c r="AE183" i="10" s="1"/>
  <c r="AF366" i="10"/>
  <c r="W366" i="10" s="1"/>
  <c r="AD367" i="10"/>
  <c r="AE367" i="10" s="1"/>
  <c r="AG94" i="10"/>
  <c r="AH94" i="10" s="1"/>
  <c r="AI93" i="10"/>
  <c r="W32" i="10"/>
  <c r="AF61" i="10"/>
  <c r="W61" i="10" s="1"/>
  <c r="AD62" i="10"/>
  <c r="AE62" i="10" s="1"/>
  <c r="AI304" i="10"/>
  <c r="AG305" i="10"/>
  <c r="AH305" i="10" s="1"/>
  <c r="W154" i="10"/>
  <c r="AG125" i="10"/>
  <c r="AH125" i="10" s="1"/>
  <c r="AI124" i="10"/>
  <c r="AF304" i="10"/>
  <c r="AD305" i="10"/>
  <c r="AE305" i="10" s="1"/>
  <c r="AI243" i="10"/>
  <c r="AG244" i="10"/>
  <c r="AH244" i="10" s="1"/>
  <c r="W303" i="10"/>
  <c r="AF335" i="10"/>
  <c r="AD336" i="10"/>
  <c r="AE336" i="10" s="1"/>
  <c r="AI33" i="10"/>
  <c r="AG34" i="10"/>
  <c r="AH34" i="10" s="1"/>
  <c r="AG276" i="10"/>
  <c r="AH276" i="10" s="1"/>
  <c r="AI275" i="10"/>
  <c r="AI62" i="10"/>
  <c r="AG63" i="10"/>
  <c r="AH63" i="10" s="1"/>
  <c r="AG368" i="10"/>
  <c r="AH368" i="10" s="1"/>
  <c r="AI367" i="10"/>
  <c r="AF273" i="10"/>
  <c r="W273" i="10" s="1"/>
  <c r="AD274" i="10"/>
  <c r="AE274" i="10" s="1"/>
  <c r="AF93" i="10"/>
  <c r="AD94" i="10"/>
  <c r="AE94" i="10" s="1"/>
  <c r="AF242" i="10"/>
  <c r="W242" i="10" s="1"/>
  <c r="AD243" i="10"/>
  <c r="AE243" i="10" s="1"/>
  <c r="W123" i="10"/>
  <c r="AG215" i="10"/>
  <c r="AH215" i="10" s="1"/>
  <c r="AI214" i="10"/>
  <c r="AE155" i="10" l="1"/>
  <c r="AF155" i="10" s="1"/>
  <c r="O9" i="16" s="1"/>
  <c r="AD156" i="10"/>
  <c r="AE156" i="10" s="1"/>
  <c r="AF156" i="10" s="1"/>
  <c r="W156" i="10" s="1"/>
  <c r="AD125" i="10"/>
  <c r="AE125" i="10" s="1"/>
  <c r="AD34" i="10"/>
  <c r="AE34" i="10" s="1"/>
  <c r="AF34" i="10" s="1"/>
  <c r="W335" i="10"/>
  <c r="AH336" i="10"/>
  <c r="AI336" i="10" s="1"/>
  <c r="AG337" i="10"/>
  <c r="AE214" i="10"/>
  <c r="AF214" i="10" s="1"/>
  <c r="W214" i="10" s="1"/>
  <c r="AD215" i="10"/>
  <c r="W155" i="10"/>
  <c r="AF183" i="10"/>
  <c r="W183" i="10" s="1"/>
  <c r="AD184" i="10"/>
  <c r="AE184" i="10" s="1"/>
  <c r="AI184" i="10"/>
  <c r="AG185" i="10"/>
  <c r="AH185" i="10" s="1"/>
  <c r="W93" i="10"/>
  <c r="W124" i="10"/>
  <c r="AI94" i="10"/>
  <c r="AG95" i="10"/>
  <c r="AH95" i="10" s="1"/>
  <c r="AF367" i="10"/>
  <c r="W367" i="10" s="1"/>
  <c r="AD368" i="10"/>
  <c r="AE368" i="10" s="1"/>
  <c r="W304" i="10"/>
  <c r="AF336" i="10"/>
  <c r="AD337" i="10"/>
  <c r="AE337" i="10" s="1"/>
  <c r="AF274" i="10"/>
  <c r="AD275" i="10"/>
  <c r="AE275" i="10" s="1"/>
  <c r="AI63" i="10"/>
  <c r="AG64" i="10"/>
  <c r="AH64" i="10" s="1"/>
  <c r="AF62" i="10"/>
  <c r="AD63" i="10"/>
  <c r="AE63" i="10" s="1"/>
  <c r="AI215" i="10"/>
  <c r="AG216" i="10"/>
  <c r="AI244" i="10"/>
  <c r="AG245" i="10"/>
  <c r="AH245" i="10" s="1"/>
  <c r="AF305" i="10"/>
  <c r="AD306" i="10"/>
  <c r="AE306" i="10" s="1"/>
  <c r="AI276" i="10"/>
  <c r="AG277" i="10"/>
  <c r="AF243" i="10"/>
  <c r="W243" i="10" s="1"/>
  <c r="AD244" i="10"/>
  <c r="AE244" i="10" s="1"/>
  <c r="AG126" i="10"/>
  <c r="AH126" i="10" s="1"/>
  <c r="AI125" i="10"/>
  <c r="AI305" i="10"/>
  <c r="AG306" i="10"/>
  <c r="AH306" i="10" s="1"/>
  <c r="AI368" i="10"/>
  <c r="AG369" i="10"/>
  <c r="AG35" i="10"/>
  <c r="AH35" i="10" s="1"/>
  <c r="AI34" i="10"/>
  <c r="AF94" i="10"/>
  <c r="AD95" i="10"/>
  <c r="AE95" i="10" s="1"/>
  <c r="AF125" i="10"/>
  <c r="AD126" i="10"/>
  <c r="AE126" i="10" s="1"/>
  <c r="W33" i="10"/>
  <c r="AH369" i="10" l="1"/>
  <c r="AG370" i="10"/>
  <c r="AH370" i="10" s="1"/>
  <c r="AI370" i="10" s="1"/>
  <c r="AH216" i="10"/>
  <c r="AG217" i="10"/>
  <c r="AH217" i="10" s="1"/>
  <c r="AI217" i="10" s="1"/>
  <c r="AH277" i="10"/>
  <c r="AG278" i="10"/>
  <c r="AH278" i="10" s="1"/>
  <c r="AI278" i="10" s="1"/>
  <c r="AD35" i="10"/>
  <c r="AE35" i="10" s="1"/>
  <c r="AF35" i="10" s="1"/>
  <c r="O5" i="16" s="1"/>
  <c r="AH337" i="10"/>
  <c r="AI337" i="10" s="1"/>
  <c r="AG338" i="10"/>
  <c r="AE215" i="10"/>
  <c r="AF215" i="10" s="1"/>
  <c r="W215" i="10" s="1"/>
  <c r="AD216" i="10"/>
  <c r="AI35" i="10"/>
  <c r="P5" i="16" s="1"/>
  <c r="AI277" i="10"/>
  <c r="P13" i="16" s="1"/>
  <c r="AI216" i="10"/>
  <c r="AI185" i="10"/>
  <c r="AG186" i="10"/>
  <c r="AI369" i="10"/>
  <c r="P16" i="16" s="1"/>
  <c r="AF184" i="10"/>
  <c r="W184" i="10" s="1"/>
  <c r="AD185" i="10"/>
  <c r="AE185" i="10" s="1"/>
  <c r="W94" i="10"/>
  <c r="W125" i="10"/>
  <c r="AD369" i="10"/>
  <c r="AF368" i="10"/>
  <c r="W368" i="10" s="1"/>
  <c r="AI95" i="10"/>
  <c r="AG96" i="10"/>
  <c r="AH96" i="10" s="1"/>
  <c r="AG65" i="10"/>
  <c r="AH65" i="10" s="1"/>
  <c r="AI64" i="10"/>
  <c r="AI306" i="10"/>
  <c r="AG307" i="10"/>
  <c r="AH307" i="10" s="1"/>
  <c r="AI126" i="10"/>
  <c r="AG127" i="10"/>
  <c r="AH127" i="10" s="1"/>
  <c r="AF306" i="10"/>
  <c r="AD307" i="10"/>
  <c r="AE307" i="10" s="1"/>
  <c r="AF63" i="10"/>
  <c r="W63" i="10" s="1"/>
  <c r="AD64" i="10"/>
  <c r="AE64" i="10" s="1"/>
  <c r="AF275" i="10"/>
  <c r="W275" i="10" s="1"/>
  <c r="AD276" i="10"/>
  <c r="AE276" i="10" s="1"/>
  <c r="AF244" i="10"/>
  <c r="AD245" i="10"/>
  <c r="AE245" i="10" s="1"/>
  <c r="W305" i="10"/>
  <c r="W62" i="10"/>
  <c r="W274" i="10"/>
  <c r="AF95" i="10"/>
  <c r="AD96" i="10"/>
  <c r="AE96" i="10" s="1"/>
  <c r="AF126" i="10"/>
  <c r="AD127" i="10"/>
  <c r="AE127" i="10" s="1"/>
  <c r="AG246" i="10"/>
  <c r="AH246" i="10" s="1"/>
  <c r="AI245" i="10"/>
  <c r="AF337" i="10"/>
  <c r="AD338" i="10"/>
  <c r="AE338" i="10" s="1"/>
  <c r="P9" i="16"/>
  <c r="T9" i="16" s="1"/>
  <c r="W34" i="10"/>
  <c r="W336" i="10"/>
  <c r="AE369" i="10" l="1"/>
  <c r="AD370" i="10"/>
  <c r="AE370" i="10" s="1"/>
  <c r="AF370" i="10" s="1"/>
  <c r="W370" i="10" s="1"/>
  <c r="AH186" i="10"/>
  <c r="AG187" i="10"/>
  <c r="AH187" i="10" s="1"/>
  <c r="AI187" i="10" s="1"/>
  <c r="AE216" i="10"/>
  <c r="AF216" i="10" s="1"/>
  <c r="W216" i="10" s="1"/>
  <c r="AD217" i="10"/>
  <c r="AE217" i="10" s="1"/>
  <c r="AF217" i="10" s="1"/>
  <c r="W217" i="10" s="1"/>
  <c r="W337" i="10"/>
  <c r="O11" i="16"/>
  <c r="AH338" i="10"/>
  <c r="AI338" i="10" s="1"/>
  <c r="AG339" i="10"/>
  <c r="W35" i="10"/>
  <c r="P11" i="16"/>
  <c r="AI186" i="10"/>
  <c r="P10" i="16" s="1"/>
  <c r="AI65" i="10"/>
  <c r="P6" i="16" s="1"/>
  <c r="AI96" i="10"/>
  <c r="P7" i="16" s="1"/>
  <c r="AF185" i="10"/>
  <c r="W185" i="10" s="1"/>
  <c r="AD186" i="10"/>
  <c r="AD187" i="10" s="1"/>
  <c r="AE187" i="10" s="1"/>
  <c r="AF187" i="10" s="1"/>
  <c r="AI127" i="10"/>
  <c r="P8" i="16" s="1"/>
  <c r="AF127" i="10"/>
  <c r="AF369" i="10"/>
  <c r="AF96" i="10"/>
  <c r="W306" i="10"/>
  <c r="AF338" i="10"/>
  <c r="AD339" i="10"/>
  <c r="W95" i="10"/>
  <c r="W244" i="10"/>
  <c r="AF276" i="10"/>
  <c r="AD277" i="10"/>
  <c r="T5" i="16"/>
  <c r="AF245" i="10"/>
  <c r="W245" i="10" s="1"/>
  <c r="AD246" i="10"/>
  <c r="AE246" i="10" s="1"/>
  <c r="AG247" i="10"/>
  <c r="AI246" i="10"/>
  <c r="AF64" i="10"/>
  <c r="AD65" i="10"/>
  <c r="AE65" i="10" s="1"/>
  <c r="AI307" i="10"/>
  <c r="AG308" i="10"/>
  <c r="AF307" i="10"/>
  <c r="AD308" i="10"/>
  <c r="W126" i="10"/>
  <c r="W187" i="10" l="1"/>
  <c r="AE308" i="10"/>
  <c r="AD309" i="10"/>
  <c r="AE309" i="10" s="1"/>
  <c r="AF309" i="10" s="1"/>
  <c r="AH339" i="10"/>
  <c r="AI339" i="10" s="1"/>
  <c r="AG340" i="10"/>
  <c r="AH340" i="10" s="1"/>
  <c r="AI340" i="10" s="1"/>
  <c r="AH308" i="10"/>
  <c r="AI308" i="10" s="1"/>
  <c r="P14" i="16" s="1"/>
  <c r="AG309" i="10"/>
  <c r="AH309" i="10" s="1"/>
  <c r="AI309" i="10" s="1"/>
  <c r="AH247" i="10"/>
  <c r="AI247" i="10" s="1"/>
  <c r="P12" i="16" s="1"/>
  <c r="AG248" i="10"/>
  <c r="AH248" i="10" s="1"/>
  <c r="AI248" i="10" s="1"/>
  <c r="AE339" i="10"/>
  <c r="AD340" i="10"/>
  <c r="AE340" i="10" s="1"/>
  <c r="AF340" i="10" s="1"/>
  <c r="AE277" i="10"/>
  <c r="AF277" i="10" s="1"/>
  <c r="W277" i="10" s="1"/>
  <c r="AD278" i="10"/>
  <c r="AE278" i="10" s="1"/>
  <c r="AF278" i="10" s="1"/>
  <c r="W278" i="10" s="1"/>
  <c r="T11" i="16"/>
  <c r="P15" i="16"/>
  <c r="AE186" i="10"/>
  <c r="AF186" i="10" s="1"/>
  <c r="W369" i="10"/>
  <c r="O16" i="16"/>
  <c r="T16" i="16" s="1"/>
  <c r="O8" i="16"/>
  <c r="T8" i="16" s="1"/>
  <c r="W127" i="10"/>
  <c r="W96" i="10"/>
  <c r="O7" i="16"/>
  <c r="T7" i="16" s="1"/>
  <c r="AF339" i="10"/>
  <c r="AF308" i="10"/>
  <c r="AF65" i="10"/>
  <c r="W276" i="10"/>
  <c r="AF246" i="10"/>
  <c r="AD247" i="10"/>
  <c r="W64" i="10"/>
  <c r="W307" i="10"/>
  <c r="W338" i="10"/>
  <c r="AE247" i="10" l="1"/>
  <c r="AD248" i="10"/>
  <c r="AE248" i="10" s="1"/>
  <c r="AF248" i="10" s="1"/>
  <c r="W248" i="10" s="1"/>
  <c r="W309" i="10"/>
  <c r="W340" i="10"/>
  <c r="O13" i="16"/>
  <c r="T13" i="16" s="1"/>
  <c r="W186" i="10"/>
  <c r="O10" i="16"/>
  <c r="T10" i="16" s="1"/>
  <c r="P17" i="16"/>
  <c r="W308" i="10"/>
  <c r="O14" i="16"/>
  <c r="T14" i="16" s="1"/>
  <c r="W65" i="10"/>
  <c r="O6" i="16"/>
  <c r="T6" i="16" s="1"/>
  <c r="W339" i="10"/>
  <c r="O15" i="16"/>
  <c r="T15" i="16" s="1"/>
  <c r="AF247" i="10"/>
  <c r="W246" i="10"/>
  <c r="W247" i="10" l="1"/>
  <c r="O12" i="16"/>
  <c r="T12" i="16" s="1"/>
  <c r="T17" i="16" s="1"/>
  <c r="O17"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tc={C8D45CE8-BBFF-4CB9-8422-2C73CD5B5123}</author>
    <author>tc={28430733-3863-4D1F-991C-63E9B07F90AC}</author>
  </authors>
  <commentList>
    <comment ref="B16" authorId="0" shapeId="0" xr:uid="{C8D45CE8-BBFF-4CB9-8422-2C73CD5B5123}">
      <text>
        <t>[Threaded comment]
Your version of Excel allows you to read this threaded comment; however, any edits to it will get removed if the file is opened in a newer version of Excel. Learn more: https://go.microsoft.com/fwlink/?linkid=870924
Comment:
    OBS! infaller LÖRDAGEN  innan den sista söndagen i oktober.</t>
      </text>
    </comment>
    <comment ref="B17" authorId="1" shapeId="0" xr:uid="{28430733-3863-4D1F-991C-63E9B07F90AC}">
      <text>
        <t>[Threaded comment]
Your version of Excel allows you to read this threaded comment; however, any edits to it will get removed if the file is opened in a newer version of Excel. Learn more: https://go.microsoft.com/fwlink/?linkid=870924
Comment:
    OBS! infaller LÖRDAGEN innan den sista söndagen i mars</t>
      </text>
    </comment>
  </commentList>
</comments>
</file>

<file path=xl/sharedStrings.xml><?xml version="1.0" encoding="utf-8"?>
<sst xmlns="http://schemas.openxmlformats.org/spreadsheetml/2006/main" count="317" uniqueCount="191">
  <si>
    <t>Överuttag</t>
  </si>
  <si>
    <t>Volym</t>
  </si>
  <si>
    <t>Kapacitet</t>
  </si>
  <si>
    <t>Årskap.</t>
  </si>
  <si>
    <t>Vint 1/Som</t>
  </si>
  <si>
    <t>Vinter 2</t>
  </si>
  <si>
    <t>Vinter 3</t>
  </si>
  <si>
    <t>Månad</t>
  </si>
  <si>
    <t>Summa</t>
  </si>
  <si>
    <t>h</t>
  </si>
  <si>
    <t>Max kap.behov sommar</t>
  </si>
  <si>
    <t>Kap.ab Sommar</t>
  </si>
  <si>
    <t>Kap.ab Maj</t>
  </si>
  <si>
    <t>Kap.ab Juni</t>
  </si>
  <si>
    <t>Kap.ab Juli</t>
  </si>
  <si>
    <t>Kap.ab Augusti</t>
  </si>
  <si>
    <t>Kap.ab September</t>
  </si>
  <si>
    <t>maj</t>
  </si>
  <si>
    <t>jun</t>
  </si>
  <si>
    <t>jul</t>
  </si>
  <si>
    <t>aug</t>
  </si>
  <si>
    <t>sep</t>
  </si>
  <si>
    <t>Max kap.behov vinter</t>
  </si>
  <si>
    <t>Kap.ab Årskapacitet</t>
  </si>
  <si>
    <t>Kap.ab Vinter 1</t>
  </si>
  <si>
    <t>Kap.ab Vinter 2</t>
  </si>
  <si>
    <t>Kap.ab Vinter 3</t>
  </si>
  <si>
    <t>Kap.ab Oktober</t>
  </si>
  <si>
    <t>Kap.ab November</t>
  </si>
  <si>
    <t>Kap.ab December</t>
  </si>
  <si>
    <t>Kap.ab Januari</t>
  </si>
  <si>
    <t>Kap.ab Februari</t>
  </si>
  <si>
    <t>Kap.ab Mars</t>
  </si>
  <si>
    <t>Kap.ab April</t>
  </si>
  <si>
    <t>okt</t>
  </si>
  <si>
    <t>nov</t>
  </si>
  <si>
    <t>dec</t>
  </si>
  <si>
    <t>jan</t>
  </si>
  <si>
    <t>feb</t>
  </si>
  <si>
    <t>mar</t>
  </si>
  <si>
    <t>apr</t>
  </si>
  <si>
    <t>Vinter 1</t>
  </si>
  <si>
    <t>Sommar</t>
  </si>
  <si>
    <t>Kapacitetsprodukter</t>
  </si>
  <si>
    <t>Andel prima</t>
  </si>
  <si>
    <t>Frånkopplingsfaktor</t>
  </si>
  <si>
    <t>SEK</t>
  </si>
  <si>
    <t>År</t>
  </si>
  <si>
    <t>Månadsfaktor</t>
  </si>
  <si>
    <t>Antal Dagar</t>
  </si>
  <si>
    <t>Kapacitetsavgift dygn</t>
  </si>
  <si>
    <t>Kapacitetsavgift</t>
  </si>
  <si>
    <t>Administrativ avgift</t>
  </si>
  <si>
    <t>Kapacitetstilldelningsavgift vinter</t>
  </si>
  <si>
    <t>Kapacitetstilldelningsavgift sommar</t>
  </si>
  <si>
    <t>Antal anslutningspunkter</t>
  </si>
  <si>
    <t>Antal tryckreduceringssteg</t>
  </si>
  <si>
    <t>Typ av kund</t>
  </si>
  <si>
    <t>DSO</t>
  </si>
  <si>
    <t>Förbrukare</t>
  </si>
  <si>
    <t>Dygnsabonnemang</t>
  </si>
  <si>
    <t>Ja</t>
  </si>
  <si>
    <t>Nej</t>
  </si>
  <si>
    <t>Kapacitetstilldelningsavgift dygn</t>
  </si>
  <si>
    <t>Oktober</t>
  </si>
  <si>
    <t>November</t>
  </si>
  <si>
    <t>December</t>
  </si>
  <si>
    <t>Januari</t>
  </si>
  <si>
    <t>Februari</t>
  </si>
  <si>
    <t>Mars</t>
  </si>
  <si>
    <t>April</t>
  </si>
  <si>
    <t>Maj</t>
  </si>
  <si>
    <t>Juni</t>
  </si>
  <si>
    <t>Juli</t>
  </si>
  <si>
    <t>Augusti</t>
  </si>
  <si>
    <t>September</t>
  </si>
  <si>
    <t>Myndighetsavgift</t>
  </si>
  <si>
    <t>Dygn</t>
  </si>
  <si>
    <t>Okt</t>
  </si>
  <si>
    <t>Nov</t>
  </si>
  <si>
    <t>Dec</t>
  </si>
  <si>
    <t>Jan</t>
  </si>
  <si>
    <t>Feb</t>
  </si>
  <si>
    <t>Mar</t>
  </si>
  <si>
    <t>Apr</t>
  </si>
  <si>
    <t>Jun</t>
  </si>
  <si>
    <t>Jul</t>
  </si>
  <si>
    <t>Aug</t>
  </si>
  <si>
    <t>Sep</t>
  </si>
  <si>
    <t>Maximalt kapacitetsbehov</t>
  </si>
  <si>
    <t>Kapacitetsabonnemang</t>
  </si>
  <si>
    <t>Uttag</t>
  </si>
  <si>
    <t>Andel av årskapacitet uttag</t>
  </si>
  <si>
    <t>Indataval</t>
  </si>
  <si>
    <t>Överuttagsavgift inom maximalt kap.behov</t>
  </si>
  <si>
    <t>Överuttagsavgift utöver maximalt kap.behov</t>
  </si>
  <si>
    <t>Avgifter</t>
  </si>
  <si>
    <t>Månadsavgift</t>
  </si>
  <si>
    <t>Antal Överuttag inom max kap.behov</t>
  </si>
  <si>
    <t>Antal Överuttag utöver max kap.behov</t>
  </si>
  <si>
    <t>kWh</t>
  </si>
  <si>
    <t>kWh/h</t>
  </si>
  <si>
    <t>Avgift överuttag</t>
  </si>
  <si>
    <t>Antal Överuttag inom max</t>
  </si>
  <si>
    <t>Antal Överuttag över max</t>
  </si>
  <si>
    <t>Dygnsavgift</t>
  </si>
  <si>
    <t>Antal Dygns-produkter</t>
  </si>
  <si>
    <t>st</t>
  </si>
  <si>
    <t>Total bokning</t>
  </si>
  <si>
    <t>Inom max kap.behov</t>
  </si>
  <si>
    <t>Över max kap.behov</t>
  </si>
  <si>
    <t>Inom Maximalt kapacitet behov</t>
  </si>
  <si>
    <t>Över Maximalt kapacitet behov</t>
  </si>
  <si>
    <t>Totalt överuttag</t>
  </si>
  <si>
    <t>Antal överuttag</t>
  </si>
  <si>
    <t>Kostnader</t>
  </si>
  <si>
    <t>Månads-avgift</t>
  </si>
  <si>
    <t>Total kostnad</t>
  </si>
  <si>
    <t>Högsta dygns-uttag</t>
  </si>
  <si>
    <t>Multiplikator vs dygnsprodukt</t>
  </si>
  <si>
    <t>Multi-plikator</t>
  </si>
  <si>
    <t>Tryckreduceringsavgift</t>
  </si>
  <si>
    <r>
      <t>kWh</t>
    </r>
    <r>
      <rPr>
        <i/>
        <sz val="11"/>
        <color indexed="8"/>
        <rFont val="Calibri"/>
        <family val="2"/>
      </rPr>
      <t>/h</t>
    </r>
  </si>
  <si>
    <t>Dygn/Swap in</t>
  </si>
  <si>
    <t>Vintertid/sommartid</t>
  </si>
  <si>
    <t>Gasdygn övergång till sommartid (23 timmar)</t>
  </si>
  <si>
    <t>Gasdygn övergång till vintertid (25 timmar)</t>
  </si>
  <si>
    <t>Gasår</t>
  </si>
  <si>
    <t>Gasårets första datum</t>
  </si>
  <si>
    <t>Gasår indata</t>
  </si>
  <si>
    <t>Celler att uppdatera vid nytt gasår</t>
  </si>
  <si>
    <t>Säsongs- &amp; månadsbokningar</t>
  </si>
  <si>
    <t>Produkt</t>
  </si>
  <si>
    <t>Kvarstående bokning</t>
  </si>
  <si>
    <t>Grundabonnemang</t>
  </si>
  <si>
    <t>Datum</t>
  </si>
  <si>
    <t>Prognos</t>
  </si>
  <si>
    <t>Kundnamn</t>
  </si>
  <si>
    <t>Faktiskt uttag</t>
  </si>
  <si>
    <t xml:space="preserve">Överlåtelser </t>
  </si>
  <si>
    <t>Överlåtet</t>
  </si>
  <si>
    <t>Mottaget</t>
  </si>
  <si>
    <t>Överlåtelser</t>
  </si>
  <si>
    <t>Överlåtit ur produkt</t>
  </si>
  <si>
    <t>Avgift för Överlåtelser</t>
  </si>
  <si>
    <t>Antal överlåtelser ut</t>
  </si>
  <si>
    <t>Antal överlåtelser in</t>
  </si>
  <si>
    <t>Dygn/Över-låtelse in</t>
  </si>
  <si>
    <t>Debiterings-kapacitet för kapacitets-tilldelning</t>
  </si>
  <si>
    <t>Antal anslutnings-punkter</t>
  </si>
  <si>
    <t>Antal tryck-reducerings-steg</t>
  </si>
  <si>
    <t>Kapacitets-avgifter</t>
  </si>
  <si>
    <t>Kapacitets
tilldelnings-avgift dygn</t>
  </si>
  <si>
    <t>Kapacitets
tilldelnings-avgift</t>
  </si>
  <si>
    <t>Tryck
reducerings-avgift</t>
  </si>
  <si>
    <t>Avgift för extra områdes
förbrukning</t>
  </si>
  <si>
    <t>Myndighets-avgifter</t>
  </si>
  <si>
    <t>Avgift för extra områdesförbrukning</t>
  </si>
  <si>
    <t>Inmatning från kund</t>
  </si>
  <si>
    <t>kr per kWh/h per månad</t>
  </si>
  <si>
    <t>kr per kWh/h per dygn</t>
  </si>
  <si>
    <t>Dygnsbokning</t>
  </si>
  <si>
    <r>
      <t xml:space="preserve">Överuttag
</t>
    </r>
    <r>
      <rPr>
        <sz val="11"/>
        <color theme="0"/>
        <rFont val="Calibri"/>
        <family val="2"/>
      </rPr>
      <t>↓</t>
    </r>
  </si>
  <si>
    <r>
      <t xml:space="preserve">Kvarstående bokning
</t>
    </r>
    <r>
      <rPr>
        <sz val="11"/>
        <color theme="0"/>
        <rFont val="Calibri"/>
        <family val="2"/>
      </rPr>
      <t>↓</t>
    </r>
  </si>
  <si>
    <r>
      <t xml:space="preserve">Överlåtelser kalkyl
</t>
    </r>
    <r>
      <rPr>
        <sz val="11"/>
        <color theme="0"/>
        <rFont val="Calibri"/>
        <family val="2"/>
      </rPr>
      <t>↓</t>
    </r>
  </si>
  <si>
    <t>Bokningsnivå</t>
  </si>
  <si>
    <t>Dygnskostnader</t>
  </si>
  <si>
    <t>Överlåtelse</t>
  </si>
  <si>
    <t>Timmar</t>
  </si>
  <si>
    <t>Vald enhet</t>
  </si>
  <si>
    <t>Förbrukning</t>
  </si>
  <si>
    <t>Total bokningsnivå</t>
  </si>
  <si>
    <t>kr/år</t>
  </si>
  <si>
    <t>kr/tryckreduceringssteg/år</t>
  </si>
  <si>
    <t>kr/kWh/h/år</t>
  </si>
  <si>
    <t>kr/MWh/anslutningspunkt</t>
  </si>
  <si>
    <t>öre/kWh/h/år</t>
  </si>
  <si>
    <t>öre/kWh</t>
  </si>
  <si>
    <t>kr/kWh/h/säsong</t>
  </si>
  <si>
    <t>Versionshistorik</t>
  </si>
  <si>
    <t>Kommentar</t>
  </si>
  <si>
    <t>Version</t>
  </si>
  <si>
    <t>1.0</t>
  </si>
  <si>
    <t>Uttag indata</t>
  </si>
  <si>
    <t>Uttag utdata</t>
  </si>
  <si>
    <t>OBS! Om gasårets februarimånad infaller då det är skottår, måste man dra ner alla formler ett steg på fliken "Uttag".På samma sätt måste man ta bort nedersta raden när man går från skottår till vanligt år.</t>
  </si>
  <si>
    <r>
      <t xml:space="preserve">Förbrukning
</t>
    </r>
    <r>
      <rPr>
        <sz val="11"/>
        <color theme="0"/>
        <rFont val="Calibri"/>
        <family val="2"/>
      </rPr>
      <t>↓</t>
    </r>
  </si>
  <si>
    <t>Från-kopplings-
faktor</t>
  </si>
  <si>
    <t>Justering</t>
  </si>
  <si>
    <t>Färdigställande av kalkyl för gasår 2023/2024</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</si>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</sst>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 #,##0.00\ _k_r_-;_-* &quot;-&quot;??\ _k_r_-;_-@_-"/>
    <numFmt numFmtId="165" formatCode="0.000"/>
    <numFmt numFmtId="166" formatCode="#,##0.0"/>
    <numFmt numFmtId="167" formatCode="#,##0.000"/>
    <numFmt numFmtId="168" formatCode="0.0%"/>
    <numFmt numFmtId="169" formatCode="_-* #,##0.0\ _k_r_-;\-* #,##0.0\ _k_r_-;_-* &quot;-&quot;?\ _k_r_-;_-@_-"/>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1"/>
      <color indexed="8"/>
      <name val="Calibri"/>
      <family val="2"/>
    </font>
    <font>
      <sz val="11"/>
      <color theme="1"/>
      <name val="Calibri"/>
      <family val="2"/>
      <scheme val="minor"/>
    </font>
    <font>
      <sz val="11"/>
      <color rgb="FF3F3F76"/>
      <name val="Calibri"/>
      <family val="2"/>
      <scheme val="minor"/>
    </font>
    <font>
      <sz val="11"/>
      <name val="Calibri"/>
      <family val="2"/>
      <scheme val="minor"/>
    </font>
    <font>
      <b/>
      <sz val="12"/>
      <color theme="1"/>
      <name val="Calibri"/>
      <family val="2"/>
      <scheme val="minor"/>
    </font>
    <font>
      <b/>
      <sz val="11"/>
      <color theme="0"/>
      <name val="Calibri"/>
      <family val="2"/>
      <scheme val="minor"/>
    </font>
    <font>
      <sz val="11"/>
      <color theme="0" tint="-0.249977111117893"/>
      <name val="Calibri"/>
      <family val="2"/>
      <scheme val="minor"/>
    </font>
    <font>
      <sz val="11"/>
      <color theme="0" tint="-0.34998626667073579"/>
      <name val="Calibri"/>
      <family val="2"/>
      <scheme val="minor"/>
    </font>
    <font>
      <i/>
      <sz val="11"/>
      <color theme="0" tint="-0.34998626667073579"/>
      <name val="Calibri"/>
      <family val="2"/>
      <scheme val="minor"/>
    </font>
    <font>
      <b/>
      <sz val="11"/>
      <color theme="0" tint="-0.34998626667073579"/>
      <name val="Calibri"/>
      <family val="2"/>
      <scheme val="minor"/>
    </font>
    <font>
      <b/>
      <sz val="11"/>
      <name val="Calibri"/>
      <family val="2"/>
      <scheme val="minor"/>
    </font>
    <font>
      <sz val="11"/>
      <color theme="2" tint="0.59999389629810485"/>
      <name val="Calibri"/>
      <family val="2"/>
      <scheme val="minor"/>
    </font>
    <font>
      <i/>
      <sz val="11"/>
      <color theme="2" tint="0.59999389629810485"/>
      <name val="Calibri"/>
      <family val="2"/>
      <scheme val="minor"/>
    </font>
    <font>
      <sz val="11"/>
      <color theme="0"/>
      <name val="Calibri"/>
      <family val="2"/>
      <scheme val="minor"/>
    </font>
    <font>
      <sz val="11"/>
      <color theme="0"/>
      <name val="Calibri"/>
      <family val="2"/>
    </font>
    <font>
      <i/>
      <sz val="11"/>
      <name val="Calibri"/>
      <family val="2"/>
      <scheme val="minor"/>
    </font>
  </fonts>
  <fills count="8">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A5591"/>
        <bgColor indexed="64"/>
      </patternFill>
    </fill>
    <fill>
      <patternFill patternType="solid">
        <fgColor rgb="FF6CCBEB"/>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hair">
        <color theme="0"/>
      </top>
      <bottom style="hair">
        <color theme="0"/>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style="hair">
        <color theme="0"/>
      </left>
      <right/>
      <top/>
      <bottom style="hair">
        <color theme="0"/>
      </bottom>
      <diagonal/>
    </border>
    <border>
      <left/>
      <right style="hair">
        <color theme="0"/>
      </right>
      <top style="hair">
        <color theme="0"/>
      </top>
      <bottom style="hair">
        <color theme="0"/>
      </bottom>
      <diagonal/>
    </border>
    <border>
      <left style="hair">
        <color theme="0"/>
      </left>
      <right/>
      <top style="hair">
        <color theme="0"/>
      </top>
      <bottom style="hair">
        <color theme="0"/>
      </bottom>
      <diagonal/>
    </border>
    <border>
      <left/>
      <right style="hair">
        <color theme="0"/>
      </right>
      <top style="hair">
        <color theme="0"/>
      </top>
      <bottom/>
      <diagonal/>
    </border>
    <border>
      <left style="hair">
        <color theme="0"/>
      </left>
      <right/>
      <top style="hair">
        <color theme="0"/>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s>
  <cellStyleXfs count="3">
    <xf numFmtId="0" fontId="0" fillId="0" borderId="0"/>
    <xf numFmtId="0" fontId="6" fillId="2" borderId="12" applyNumberFormat="0" applyAlignment="0" applyProtection="0"/>
    <xf numFmtId="9" fontId="5" fillId="0" borderId="0" applyFont="0" applyFill="0" applyBorder="0" applyAlignment="0" applyProtection="0"/>
  </cellStyleXfs>
  <cellXfs count="243">
    <xf numFmtId="0" fontId="0" fillId="0" borderId="0" xfId="0"/>
    <xf numFmtId="0" fontId="0" fillId="0" borderId="0" xfId="0" applyAlignment="1">
      <alignment horizontal="center"/>
    </xf>
    <xf numFmtId="0" fontId="0" fillId="0" borderId="4" xfId="0" applyBorder="1"/>
    <xf numFmtId="0" fontId="0" fillId="0" borderId="5" xfId="0" applyBorder="1"/>
    <xf numFmtId="3" fontId="0" fillId="0" borderId="0" xfId="0" applyNumberFormat="1"/>
    <xf numFmtId="0" fontId="1" fillId="0" borderId="0" xfId="0" applyFont="1"/>
    <xf numFmtId="0" fontId="0" fillId="0" borderId="7" xfId="0" applyBorder="1" applyAlignment="1">
      <alignment horizontal="center"/>
    </xf>
    <xf numFmtId="0" fontId="3" fillId="0" borderId="5" xfId="0" applyFont="1" applyBorder="1" applyAlignment="1">
      <alignment horizontal="center"/>
    </xf>
    <xf numFmtId="0" fontId="0" fillId="0" borderId="8" xfId="0" applyBorder="1"/>
    <xf numFmtId="3" fontId="2" fillId="0" borderId="9" xfId="0" applyNumberFormat="1" applyFont="1" applyBorder="1"/>
    <xf numFmtId="3" fontId="2" fillId="0" borderId="11" xfId="0" applyNumberFormat="1" applyFont="1" applyBorder="1"/>
    <xf numFmtId="3" fontId="0" fillId="0" borderId="10" xfId="0" applyNumberFormat="1" applyBorder="1"/>
    <xf numFmtId="3" fontId="0" fillId="0" borderId="9" xfId="0" applyNumberFormat="1" applyBorder="1"/>
    <xf numFmtId="3" fontId="0" fillId="0" borderId="11" xfId="0" applyNumberFormat="1" applyBorder="1"/>
    <xf numFmtId="3" fontId="2" fillId="0" borderId="2" xfId="0" applyNumberFormat="1" applyFont="1" applyBorder="1"/>
    <xf numFmtId="3" fontId="2" fillId="0" borderId="7" xfId="0" applyNumberFormat="1" applyFont="1" applyBorder="1"/>
    <xf numFmtId="0" fontId="0" fillId="0" borderId="6" xfId="0" applyBorder="1"/>
    <xf numFmtId="0" fontId="2" fillId="0" borderId="5" xfId="0" applyFont="1" applyBorder="1"/>
    <xf numFmtId="165" fontId="0" fillId="0" borderId="0" xfId="0" applyNumberFormat="1"/>
    <xf numFmtId="0" fontId="2" fillId="0" borderId="0" xfId="0" applyFont="1"/>
    <xf numFmtId="0" fontId="0" fillId="0" borderId="16" xfId="0" applyBorder="1"/>
    <xf numFmtId="0" fontId="8" fillId="0" borderId="0" xfId="0" applyFont="1" applyAlignment="1">
      <alignment wrapText="1"/>
    </xf>
    <xf numFmtId="3" fontId="0" fillId="0" borderId="1" xfId="0" applyNumberFormat="1" applyBorder="1"/>
    <xf numFmtId="3" fontId="0" fillId="0" borderId="2" xfId="0" applyNumberFormat="1" applyBorder="1"/>
    <xf numFmtId="0" fontId="3" fillId="0" borderId="0" xfId="0" applyFont="1" applyAlignment="1">
      <alignment horizontal="center"/>
    </xf>
    <xf numFmtId="3" fontId="0" fillId="0" borderId="3" xfId="0" applyNumberFormat="1" applyBorder="1"/>
    <xf numFmtId="0" fontId="3" fillId="0" borderId="2" xfId="0" applyFont="1" applyBorder="1" applyAlignment="1">
      <alignment horizontal="center"/>
    </xf>
    <xf numFmtId="0" fontId="3" fillId="0" borderId="3" xfId="0" applyFont="1" applyBorder="1" applyAlignment="1">
      <alignment horizontal="center"/>
    </xf>
    <xf numFmtId="0" fontId="0" fillId="0" borderId="14" xfId="0" applyBorder="1"/>
    <xf numFmtId="0" fontId="0" fillId="0" borderId="9" xfId="0" applyBorder="1"/>
    <xf numFmtId="0" fontId="0" fillId="0" borderId="15" xfId="0" applyBorder="1"/>
    <xf numFmtId="0" fontId="0" fillId="0" borderId="11" xfId="0" applyBorder="1"/>
    <xf numFmtId="0" fontId="0" fillId="0" borderId="13" xfId="0" applyBorder="1"/>
    <xf numFmtId="3" fontId="0" fillId="0" borderId="14" xfId="0" applyNumberFormat="1" applyBorder="1"/>
    <xf numFmtId="166" fontId="0" fillId="0" borderId="0" xfId="0" applyNumberFormat="1"/>
    <xf numFmtId="4" fontId="0" fillId="0" borderId="0" xfId="0" applyNumberFormat="1"/>
    <xf numFmtId="0" fontId="0" fillId="0" borderId="0" xfId="0" applyAlignment="1">
      <alignment horizontal="center" vertical="center"/>
    </xf>
    <xf numFmtId="3" fontId="0" fillId="3" borderId="0" xfId="0" applyNumberFormat="1" applyFill="1"/>
    <xf numFmtId="3" fontId="0" fillId="0" borderId="13" xfId="0" applyNumberFormat="1" applyBorder="1"/>
    <xf numFmtId="0" fontId="3" fillId="0" borderId="8" xfId="0" applyFont="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0" fillId="0" borderId="0" xfId="0" applyAlignment="1">
      <alignment horizontal="center" vertical="top" wrapText="1"/>
    </xf>
    <xf numFmtId="0" fontId="12" fillId="0" borderId="6" xfId="0" applyFont="1" applyBorder="1" applyAlignment="1">
      <alignment horizontal="center"/>
    </xf>
    <xf numFmtId="3" fontId="11" fillId="0" borderId="13" xfId="0" applyNumberFormat="1" applyFont="1" applyBorder="1"/>
    <xf numFmtId="3" fontId="11" fillId="0" borderId="16" xfId="0" applyNumberFormat="1" applyFont="1" applyBorder="1"/>
    <xf numFmtId="3" fontId="11" fillId="0" borderId="10" xfId="0" applyNumberFormat="1" applyFont="1" applyBorder="1"/>
    <xf numFmtId="3" fontId="11" fillId="0" borderId="14" xfId="0" applyNumberFormat="1" applyFont="1" applyBorder="1"/>
    <xf numFmtId="3" fontId="11" fillId="0" borderId="0" xfId="0" applyNumberFormat="1" applyFont="1"/>
    <xf numFmtId="3" fontId="11" fillId="0" borderId="9" xfId="0" applyNumberFormat="1" applyFont="1" applyBorder="1"/>
    <xf numFmtId="3" fontId="11" fillId="0" borderId="15" xfId="0" applyNumberFormat="1" applyFont="1" applyBorder="1"/>
    <xf numFmtId="3" fontId="11" fillId="0" borderId="8" xfId="0" applyNumberFormat="1" applyFont="1" applyBorder="1"/>
    <xf numFmtId="3" fontId="11" fillId="0" borderId="11" xfId="0" applyNumberFormat="1" applyFont="1" applyBorder="1"/>
    <xf numFmtId="3" fontId="13" fillId="0" borderId="15" xfId="0" applyNumberFormat="1" applyFont="1" applyBorder="1"/>
    <xf numFmtId="3" fontId="13" fillId="0" borderId="8" xfId="0" applyNumberFormat="1" applyFont="1" applyBorder="1"/>
    <xf numFmtId="3" fontId="13" fillId="0" borderId="11" xfId="0" applyNumberFormat="1" applyFont="1" applyBorder="1"/>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10" xfId="0" applyBorder="1"/>
    <xf numFmtId="0" fontId="0" fillId="4" borderId="0" xfId="0" applyFill="1"/>
    <xf numFmtId="14" fontId="7" fillId="4" borderId="0" xfId="0" applyNumberFormat="1" applyFont="1" applyFill="1"/>
    <xf numFmtId="14" fontId="7" fillId="4" borderId="8" xfId="0" applyNumberFormat="1" applyFont="1" applyFill="1" applyBorder="1"/>
    <xf numFmtId="0" fontId="0" fillId="4" borderId="10" xfId="0" applyFill="1" applyBorder="1" applyAlignment="1">
      <alignment horizontal="right"/>
    </xf>
    <xf numFmtId="14" fontId="0" fillId="4" borderId="11" xfId="0" applyNumberFormat="1" applyFill="1" applyBorder="1"/>
    <xf numFmtId="3" fontId="0" fillId="0" borderId="16" xfId="0" applyNumberFormat="1" applyBorder="1"/>
    <xf numFmtId="0" fontId="1" fillId="5" borderId="0" xfId="0" applyFont="1" applyFill="1" applyAlignment="1">
      <alignment wrapText="1"/>
    </xf>
    <xf numFmtId="0" fontId="15" fillId="0" borderId="0" xfId="0" applyFont="1"/>
    <xf numFmtId="0" fontId="15" fillId="0" borderId="0" xfId="0" applyFont="1" applyAlignment="1">
      <alignment horizontal="center" vertical="center"/>
    </xf>
    <xf numFmtId="0" fontId="16" fillId="0" borderId="0" xfId="0" applyFont="1" applyAlignment="1">
      <alignment horizontal="center"/>
    </xf>
    <xf numFmtId="16" fontId="15" fillId="0" borderId="0" xfId="0" applyNumberFormat="1" applyFont="1"/>
    <xf numFmtId="2" fontId="0" fillId="3" borderId="13" xfId="0" applyNumberFormat="1" applyFill="1" applyBorder="1"/>
    <xf numFmtId="2" fontId="0" fillId="3" borderId="16" xfId="0" applyNumberFormat="1" applyFill="1" applyBorder="1"/>
    <xf numFmtId="2" fontId="0" fillId="3" borderId="10" xfId="0" applyNumberFormat="1" applyFill="1" applyBorder="1"/>
    <xf numFmtId="2" fontId="0" fillId="3" borderId="14" xfId="0" applyNumberFormat="1" applyFill="1" applyBorder="1"/>
    <xf numFmtId="2" fontId="0" fillId="3" borderId="0" xfId="0" applyNumberFormat="1" applyFill="1"/>
    <xf numFmtId="2" fontId="0" fillId="3" borderId="9" xfId="0" applyNumberFormat="1" applyFill="1" applyBorder="1"/>
    <xf numFmtId="2" fontId="0" fillId="3" borderId="15" xfId="0" applyNumberFormat="1" applyFill="1" applyBorder="1"/>
    <xf numFmtId="2" fontId="0" fillId="3" borderId="8" xfId="0" applyNumberFormat="1" applyFill="1" applyBorder="1"/>
    <xf numFmtId="2" fontId="0" fillId="3" borderId="11" xfId="0" applyNumberFormat="1" applyFill="1" applyBorder="1"/>
    <xf numFmtId="0" fontId="0" fillId="3" borderId="0" xfId="0" applyFill="1"/>
    <xf numFmtId="0" fontId="0" fillId="3" borderId="24" xfId="0" applyFill="1" applyBorder="1" applyAlignment="1">
      <alignment vertical="top" wrapText="1"/>
    </xf>
    <xf numFmtId="0" fontId="2" fillId="3" borderId="25" xfId="0" applyFont="1" applyFill="1" applyBorder="1" applyAlignment="1">
      <alignment horizontal="center" vertical="top" wrapText="1"/>
    </xf>
    <xf numFmtId="0" fontId="2" fillId="3" borderId="26" xfId="0" applyFont="1" applyFill="1" applyBorder="1" applyAlignment="1">
      <alignment horizontal="center" vertical="top" wrapText="1"/>
    </xf>
    <xf numFmtId="0" fontId="0" fillId="3" borderId="26" xfId="0" applyFill="1" applyBorder="1" applyAlignment="1">
      <alignment horizontal="center" vertical="top" wrapText="1"/>
    </xf>
    <xf numFmtId="0" fontId="2" fillId="3" borderId="35" xfId="0" applyFont="1" applyFill="1" applyBorder="1" applyAlignment="1">
      <alignment horizontal="center" vertical="top" wrapText="1"/>
    </xf>
    <xf numFmtId="3" fontId="0" fillId="3" borderId="27" xfId="0" applyNumberFormat="1" applyFill="1" applyBorder="1"/>
    <xf numFmtId="4" fontId="2" fillId="3" borderId="0" xfId="0" applyNumberFormat="1" applyFont="1" applyFill="1" applyAlignment="1">
      <alignment horizontal="center"/>
    </xf>
    <xf numFmtId="165" fontId="0" fillId="3" borderId="0" xfId="0" applyNumberFormat="1" applyFill="1" applyAlignment="1">
      <alignment horizontal="center"/>
    </xf>
    <xf numFmtId="0" fontId="0" fillId="3" borderId="0" xfId="0" applyFill="1" applyAlignment="1">
      <alignment horizontal="center"/>
    </xf>
    <xf numFmtId="2" fontId="2" fillId="3" borderId="20" xfId="0" applyNumberFormat="1" applyFont="1" applyFill="1" applyBorder="1" applyAlignment="1">
      <alignment horizontal="center"/>
    </xf>
    <xf numFmtId="0" fontId="0" fillId="3" borderId="14" xfId="0" applyFill="1" applyBorder="1"/>
    <xf numFmtId="0" fontId="0" fillId="3" borderId="13" xfId="0" applyFill="1" applyBorder="1"/>
    <xf numFmtId="3" fontId="0" fillId="3" borderId="28" xfId="0" applyNumberFormat="1" applyFill="1" applyBorder="1"/>
    <xf numFmtId="4" fontId="2" fillId="3" borderId="8" xfId="0" applyNumberFormat="1" applyFont="1" applyFill="1" applyBorder="1" applyAlignment="1">
      <alignment horizontal="center"/>
    </xf>
    <xf numFmtId="165" fontId="0" fillId="3" borderId="8" xfId="0" applyNumberFormat="1" applyFill="1" applyBorder="1" applyAlignment="1">
      <alignment horizontal="center"/>
    </xf>
    <xf numFmtId="0" fontId="0" fillId="3" borderId="8" xfId="0" applyFill="1" applyBorder="1" applyAlignment="1">
      <alignment horizontal="center"/>
    </xf>
    <xf numFmtId="2" fontId="2" fillId="3" borderId="31" xfId="0" applyNumberFormat="1" applyFont="1" applyFill="1" applyBorder="1" applyAlignment="1">
      <alignment horizontal="center"/>
    </xf>
    <xf numFmtId="0" fontId="0" fillId="3" borderId="19" xfId="0" applyFill="1" applyBorder="1"/>
    <xf numFmtId="0" fontId="0" fillId="3" borderId="16" xfId="0" applyFill="1" applyBorder="1"/>
    <xf numFmtId="0" fontId="0" fillId="3" borderId="20" xfId="0" applyFill="1" applyBorder="1"/>
    <xf numFmtId="0" fontId="0" fillId="3" borderId="32" xfId="0" applyFill="1" applyBorder="1"/>
    <xf numFmtId="2" fontId="0" fillId="3" borderId="2" xfId="0" applyNumberFormat="1" applyFill="1" applyBorder="1" applyAlignment="1">
      <alignment horizontal="center"/>
    </xf>
    <xf numFmtId="2" fontId="7" fillId="3" borderId="2" xfId="1" applyNumberFormat="1" applyFont="1" applyFill="1" applyBorder="1" applyAlignment="1">
      <alignment horizontal="center"/>
    </xf>
    <xf numFmtId="2" fontId="7" fillId="3" borderId="3" xfId="1" applyNumberFormat="1" applyFont="1" applyFill="1" applyBorder="1" applyAlignment="1">
      <alignment horizontal="center"/>
    </xf>
    <xf numFmtId="2" fontId="0" fillId="3" borderId="0" xfId="0" applyNumberFormat="1" applyFill="1" applyAlignment="1">
      <alignment horizontal="center"/>
    </xf>
    <xf numFmtId="4" fontId="7" fillId="3" borderId="0" xfId="1" applyNumberFormat="1" applyFont="1" applyFill="1" applyBorder="1" applyAlignment="1">
      <alignment horizontal="center"/>
    </xf>
    <xf numFmtId="0" fontId="2" fillId="3" borderId="29" xfId="0" applyFont="1" applyFill="1" applyBorder="1"/>
    <xf numFmtId="0" fontId="0" fillId="3" borderId="8" xfId="0" applyFill="1" applyBorder="1"/>
    <xf numFmtId="0" fontId="3" fillId="3" borderId="0" xfId="0" applyFont="1" applyFill="1"/>
    <xf numFmtId="0" fontId="0" fillId="3" borderId="30" xfId="0" applyFill="1" applyBorder="1" applyAlignment="1">
      <alignment wrapText="1"/>
    </xf>
    <xf numFmtId="3" fontId="2" fillId="3" borderId="4" xfId="0" applyNumberFormat="1" applyFont="1" applyFill="1" applyBorder="1"/>
    <xf numFmtId="10" fontId="0" fillId="3" borderId="0" xfId="2" applyNumberFormat="1" applyFont="1" applyFill="1" applyBorder="1"/>
    <xf numFmtId="168" fontId="0" fillId="3" borderId="0" xfId="2" applyNumberFormat="1" applyFont="1" applyFill="1"/>
    <xf numFmtId="0" fontId="7" fillId="3" borderId="27" xfId="0" applyFont="1" applyFill="1" applyBorder="1" applyAlignment="1">
      <alignment wrapText="1"/>
    </xf>
    <xf numFmtId="3" fontId="2" fillId="3" borderId="6" xfId="0" applyNumberFormat="1" applyFont="1" applyFill="1" applyBorder="1"/>
    <xf numFmtId="4" fontId="0" fillId="3" borderId="0" xfId="0" applyNumberFormat="1" applyFill="1"/>
    <xf numFmtId="0" fontId="0" fillId="3" borderId="27" xfId="0" applyFill="1" applyBorder="1" applyAlignment="1">
      <alignment wrapText="1"/>
    </xf>
    <xf numFmtId="3" fontId="0" fillId="3" borderId="20" xfId="0" applyNumberFormat="1" applyFill="1" applyBorder="1"/>
    <xf numFmtId="0" fontId="0" fillId="3" borderId="27" xfId="0" applyFill="1" applyBorder="1"/>
    <xf numFmtId="166" fontId="2" fillId="3" borderId="6" xfId="0" applyNumberFormat="1" applyFont="1" applyFill="1" applyBorder="1"/>
    <xf numFmtId="0" fontId="0" fillId="3" borderId="33" xfId="0" applyFill="1" applyBorder="1" applyAlignment="1">
      <alignment wrapText="1"/>
    </xf>
    <xf numFmtId="0" fontId="0" fillId="3" borderId="22" xfId="0" applyFill="1" applyBorder="1"/>
    <xf numFmtId="166" fontId="0" fillId="3" borderId="23" xfId="0" applyNumberFormat="1" applyFill="1" applyBorder="1"/>
    <xf numFmtId="167" fontId="0" fillId="3" borderId="0" xfId="0" applyNumberFormat="1" applyFill="1"/>
    <xf numFmtId="0" fontId="2" fillId="3" borderId="0" xfId="0" applyFont="1" applyFill="1"/>
    <xf numFmtId="169" fontId="2" fillId="3" borderId="0" xfId="0" applyNumberFormat="1" applyFont="1" applyFill="1"/>
    <xf numFmtId="164" fontId="2" fillId="3" borderId="0" xfId="0" applyNumberFormat="1" applyFont="1" applyFill="1"/>
    <xf numFmtId="0" fontId="0" fillId="3" borderId="37" xfId="0" applyFill="1" applyBorder="1" applyAlignment="1">
      <alignment horizontal="center" vertical="top" wrapText="1"/>
    </xf>
    <xf numFmtId="0" fontId="0" fillId="3" borderId="38" xfId="0" applyFill="1" applyBorder="1" applyAlignment="1">
      <alignment horizontal="center" vertical="top" wrapText="1"/>
    </xf>
    <xf numFmtId="0" fontId="0" fillId="3" borderId="25" xfId="0" applyFill="1" applyBorder="1" applyAlignment="1">
      <alignment horizontal="center" vertical="top" wrapText="1"/>
    </xf>
    <xf numFmtId="0" fontId="0" fillId="3" borderId="35" xfId="0" applyFill="1" applyBorder="1" applyAlignment="1">
      <alignment horizontal="center" vertical="top" wrapText="1"/>
    </xf>
    <xf numFmtId="0" fontId="0" fillId="3" borderId="21" xfId="0" applyFill="1" applyBorder="1"/>
    <xf numFmtId="0" fontId="0" fillId="3" borderId="39" xfId="0" applyFill="1" applyBorder="1"/>
    <xf numFmtId="0" fontId="0" fillId="3" borderId="23" xfId="0" applyFill="1" applyBorder="1"/>
    <xf numFmtId="3" fontId="7" fillId="7" borderId="40" xfId="1" applyNumberFormat="1" applyFont="1" applyFill="1" applyBorder="1" applyProtection="1">
      <protection locked="0"/>
    </xf>
    <xf numFmtId="3" fontId="7" fillId="7" borderId="41" xfId="1" applyNumberFormat="1" applyFont="1" applyFill="1" applyBorder="1" applyAlignment="1" applyProtection="1">
      <alignment horizontal="left"/>
      <protection locked="0"/>
    </xf>
    <xf numFmtId="0" fontId="3" fillId="3" borderId="0" xfId="0" applyFont="1" applyFill="1" applyAlignment="1">
      <alignment horizontal="center"/>
    </xf>
    <xf numFmtId="14" fontId="0" fillId="3" borderId="0" xfId="0" applyNumberFormat="1" applyFill="1"/>
    <xf numFmtId="3" fontId="0" fillId="7" borderId="43" xfId="0" applyNumberFormat="1" applyFill="1" applyBorder="1"/>
    <xf numFmtId="3" fontId="0" fillId="7" borderId="44" xfId="0" applyNumberFormat="1" applyFill="1" applyBorder="1"/>
    <xf numFmtId="0" fontId="0" fillId="3" borderId="0" xfId="0" applyFill="1" applyAlignment="1">
      <alignment horizontal="center" wrapText="1"/>
    </xf>
    <xf numFmtId="0" fontId="0" fillId="3" borderId="10" xfId="0" applyFill="1" applyBorder="1" applyAlignment="1">
      <alignment horizontal="center"/>
    </xf>
    <xf numFmtId="0" fontId="7" fillId="3" borderId="0" xfId="0" applyFont="1" applyFill="1" applyAlignment="1">
      <alignment horizontal="center" wrapText="1"/>
    </xf>
    <xf numFmtId="0" fontId="0" fillId="3" borderId="0" xfId="0" applyFill="1" applyAlignment="1">
      <alignment horizontal="center" vertical="center" wrapText="1"/>
    </xf>
    <xf numFmtId="0" fontId="4" fillId="3" borderId="0" xfId="0" applyFont="1" applyFill="1" applyAlignment="1">
      <alignment horizontal="center"/>
    </xf>
    <xf numFmtId="0" fontId="3" fillId="3" borderId="9" xfId="0" applyFont="1" applyFill="1" applyBorder="1" applyAlignment="1">
      <alignment horizontal="center"/>
    </xf>
    <xf numFmtId="16" fontId="0" fillId="3" borderId="0" xfId="0" applyNumberFormat="1" applyFill="1"/>
    <xf numFmtId="3" fontId="7" fillId="3" borderId="4" xfId="0" applyNumberFormat="1" applyFont="1" applyFill="1" applyBorder="1"/>
    <xf numFmtId="3" fontId="3" fillId="3" borderId="0" xfId="0" applyNumberFormat="1" applyFont="1" applyFill="1"/>
    <xf numFmtId="167" fontId="11" fillId="3" borderId="0" xfId="1" applyNumberFormat="1" applyFont="1" applyFill="1" applyBorder="1"/>
    <xf numFmtId="3" fontId="7" fillId="3" borderId="5" xfId="0" applyNumberFormat="1" applyFont="1" applyFill="1" applyBorder="1"/>
    <xf numFmtId="3" fontId="7" fillId="3" borderId="6" xfId="0" applyNumberFormat="1" applyFont="1" applyFill="1" applyBorder="1"/>
    <xf numFmtId="3" fontId="10" fillId="3" borderId="0" xfId="0" applyNumberFormat="1" applyFont="1" applyFill="1"/>
    <xf numFmtId="0" fontId="0" fillId="3" borderId="0" xfId="0" applyFill="1" applyAlignment="1">
      <alignment horizontal="right"/>
    </xf>
    <xf numFmtId="0" fontId="0" fillId="3" borderId="0" xfId="0" applyFill="1" applyAlignment="1">
      <alignment horizontal="left"/>
    </xf>
    <xf numFmtId="165" fontId="0" fillId="3" borderId="0" xfId="0" applyNumberFormat="1" applyFill="1"/>
    <xf numFmtId="0" fontId="7" fillId="3" borderId="0" xfId="0" applyFont="1" applyFill="1"/>
    <xf numFmtId="3" fontId="7" fillId="7" borderId="42" xfId="1" applyNumberFormat="1" applyFont="1" applyFill="1" applyBorder="1"/>
    <xf numFmtId="3" fontId="7" fillId="7" borderId="40" xfId="1" applyNumberFormat="1" applyFont="1" applyFill="1" applyBorder="1"/>
    <xf numFmtId="3" fontId="7" fillId="7" borderId="41" xfId="1" applyNumberFormat="1" applyFont="1" applyFill="1" applyBorder="1"/>
    <xf numFmtId="0" fontId="17" fillId="3" borderId="0" xfId="0" applyFont="1" applyFill="1" applyAlignment="1">
      <alignment horizontal="center"/>
    </xf>
    <xf numFmtId="0" fontId="17" fillId="3" borderId="0" xfId="0" applyFont="1" applyFill="1"/>
    <xf numFmtId="3" fontId="7" fillId="7" borderId="43" xfId="1" applyNumberFormat="1" applyFont="1" applyFill="1" applyBorder="1"/>
    <xf numFmtId="3" fontId="7" fillId="7" borderId="44" xfId="1" applyNumberFormat="1" applyFont="1" applyFill="1" applyBorder="1"/>
    <xf numFmtId="3" fontId="7" fillId="7" borderId="45" xfId="1" applyNumberFormat="1" applyFont="1" applyFill="1" applyBorder="1"/>
    <xf numFmtId="3" fontId="7" fillId="7" borderId="46" xfId="1" applyNumberFormat="1" applyFont="1" applyFill="1" applyBorder="1"/>
    <xf numFmtId="3" fontId="7" fillId="7" borderId="47" xfId="1" applyNumberFormat="1" applyFont="1" applyFill="1" applyBorder="1"/>
    <xf numFmtId="3" fontId="7" fillId="7" borderId="48" xfId="1" applyNumberFormat="1" applyFont="1" applyFill="1" applyBorder="1"/>
    <xf numFmtId="0" fontId="0" fillId="3" borderId="7" xfId="0"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9" fillId="6" borderId="17" xfId="0" applyFont="1" applyFill="1" applyBorder="1"/>
    <xf numFmtId="0" fontId="17" fillId="6" borderId="18" xfId="0" applyFont="1" applyFill="1" applyBorder="1"/>
    <xf numFmtId="0" fontId="17" fillId="6" borderId="51" xfId="0" applyFont="1" applyFill="1" applyBorder="1" applyAlignment="1">
      <alignment horizont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0" xfId="0" applyFill="1" applyAlignment="1">
      <alignment horizontal="center" vertical="top" wrapText="1"/>
    </xf>
    <xf numFmtId="0" fontId="17" fillId="3" borderId="0" xfId="0" applyFont="1" applyFill="1" applyAlignment="1">
      <alignment horizontal="center" vertical="center" textRotation="90" wrapText="1"/>
    </xf>
    <xf numFmtId="0" fontId="17" fillId="3" borderId="0" xfId="0" applyFont="1" applyFill="1" applyAlignment="1">
      <alignment horizontal="center" vertical="center" textRotation="90"/>
    </xf>
    <xf numFmtId="0" fontId="9" fillId="6" borderId="7" xfId="0" applyFont="1" applyFill="1" applyBorder="1" applyAlignment="1">
      <alignment horizontal="center"/>
    </xf>
    <xf numFmtId="0" fontId="12" fillId="3" borderId="0" xfId="0" applyFont="1" applyFill="1" applyAlignment="1">
      <alignment horizontal="center"/>
    </xf>
    <xf numFmtId="3" fontId="0" fillId="3" borderId="0" xfId="0" applyNumberFormat="1" applyFill="1" applyAlignment="1">
      <alignment horizontal="center"/>
    </xf>
    <xf numFmtId="16" fontId="0" fillId="0" borderId="0" xfId="0" applyNumberFormat="1"/>
    <xf numFmtId="166" fontId="0" fillId="3" borderId="0" xfId="0" applyNumberFormat="1" applyFill="1" applyAlignment="1">
      <alignment horizontal="left"/>
    </xf>
    <xf numFmtId="167" fontId="2" fillId="3" borderId="6" xfId="0" applyNumberFormat="1" applyFont="1" applyFill="1" applyBorder="1"/>
    <xf numFmtId="3" fontId="0" fillId="3" borderId="9" xfId="0" applyNumberFormat="1" applyFill="1" applyBorder="1"/>
    <xf numFmtId="166" fontId="14" fillId="3" borderId="34" xfId="1" applyNumberFormat="1" applyFont="1" applyFill="1" applyBorder="1"/>
    <xf numFmtId="3" fontId="7" fillId="7" borderId="0" xfId="1" applyNumberFormat="1" applyFont="1" applyFill="1" applyBorder="1" applyAlignment="1" applyProtection="1">
      <protection locked="0"/>
    </xf>
    <xf numFmtId="0" fontId="0" fillId="3" borderId="9" xfId="0" applyFill="1" applyBorder="1"/>
    <xf numFmtId="0" fontId="0" fillId="3" borderId="11" xfId="0" applyFill="1" applyBorder="1"/>
    <xf numFmtId="0" fontId="2" fillId="3" borderId="8" xfId="0" applyFont="1" applyFill="1" applyBorder="1"/>
    <xf numFmtId="0" fontId="2" fillId="3" borderId="1" xfId="0" applyFont="1" applyFill="1" applyBorder="1"/>
    <xf numFmtId="0" fontId="2" fillId="3" borderId="2" xfId="0" applyFont="1" applyFill="1" applyBorder="1"/>
    <xf numFmtId="0" fontId="2" fillId="3" borderId="3" xfId="0" applyFont="1" applyFill="1" applyBorder="1"/>
    <xf numFmtId="0" fontId="0" fillId="3" borderId="4" xfId="0" applyFill="1" applyBorder="1"/>
    <xf numFmtId="0" fontId="0" fillId="3" borderId="6" xfId="0" applyFill="1" applyBorder="1"/>
    <xf numFmtId="0" fontId="0" fillId="3" borderId="5" xfId="0" applyFill="1" applyBorder="1"/>
    <xf numFmtId="0" fontId="0" fillId="3" borderId="0" xfId="0" applyFill="1" applyAlignment="1">
      <alignment vertical="center"/>
    </xf>
    <xf numFmtId="0" fontId="0" fillId="3" borderId="0" xfId="0" applyFill="1" applyAlignment="1">
      <alignment horizontal="left" vertical="center"/>
    </xf>
    <xf numFmtId="3" fontId="0" fillId="7" borderId="42" xfId="0" applyNumberFormat="1" applyFill="1" applyBorder="1"/>
    <xf numFmtId="3" fontId="0" fillId="7" borderId="41" xfId="0" applyNumberFormat="1" applyFill="1" applyBorder="1"/>
    <xf numFmtId="3" fontId="0" fillId="7" borderId="40" xfId="0" applyNumberFormat="1" applyFill="1" applyBorder="1"/>
    <xf numFmtId="4" fontId="7" fillId="3" borderId="52" xfId="1" applyNumberFormat="1" applyFont="1" applyFill="1" applyBorder="1"/>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2" fillId="3" borderId="1" xfId="0" applyFont="1" applyFill="1" applyBorder="1" applyAlignment="1">
      <alignment horizontal="left"/>
    </xf>
    <xf numFmtId="0" fontId="2" fillId="3" borderId="3" xfId="0" applyFont="1" applyFill="1" applyBorder="1" applyAlignment="1">
      <alignment horizontal="left"/>
    </xf>
    <xf numFmtId="14" fontId="0" fillId="3" borderId="14" xfId="0" applyNumberFormat="1" applyFill="1" applyBorder="1" applyAlignment="1">
      <alignment horizontal="left"/>
    </xf>
    <xf numFmtId="0" fontId="0" fillId="3" borderId="9" xfId="0" applyFill="1" applyBorder="1" applyAlignment="1">
      <alignment horizontal="left"/>
    </xf>
    <xf numFmtId="0" fontId="0" fillId="3" borderId="15" xfId="0" applyFill="1" applyBorder="1" applyAlignment="1">
      <alignment horizontal="left"/>
    </xf>
    <xf numFmtId="0" fontId="0" fillId="3" borderId="11" xfId="0" applyFill="1" applyBorder="1" applyAlignment="1">
      <alignment horizontal="left"/>
    </xf>
    <xf numFmtId="0" fontId="0" fillId="3" borderId="14" xfId="0" applyFill="1" applyBorder="1" applyAlignment="1">
      <alignment horizontal="left"/>
    </xf>
    <xf numFmtId="0" fontId="17" fillId="6" borderId="50" xfId="0" applyFont="1" applyFill="1" applyBorder="1" applyAlignment="1">
      <alignment horizontal="center"/>
    </xf>
    <xf numFmtId="0" fontId="17" fillId="6" borderId="36" xfId="0" applyFont="1" applyFill="1" applyBorder="1" applyAlignment="1">
      <alignment horizontal="center"/>
    </xf>
    <xf numFmtId="0" fontId="17" fillId="6" borderId="49"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7" fillId="6" borderId="4" xfId="0" applyFont="1" applyFill="1" applyBorder="1" applyAlignment="1">
      <alignment horizontal="center" vertical="center" textRotation="90" wrapText="1"/>
    </xf>
    <xf numFmtId="0" fontId="17" fillId="6" borderId="6" xfId="0" applyFont="1" applyFill="1" applyBorder="1" applyAlignment="1">
      <alignment horizontal="center" vertical="center" textRotation="90"/>
    </xf>
    <xf numFmtId="0" fontId="17" fillId="6" borderId="5" xfId="0" applyFont="1" applyFill="1" applyBorder="1" applyAlignment="1">
      <alignment horizontal="center" vertical="center" textRotation="90"/>
    </xf>
    <xf numFmtId="0" fontId="17" fillId="6" borderId="13" xfId="0" applyFont="1" applyFill="1" applyBorder="1" applyAlignment="1">
      <alignment horizontal="center"/>
    </xf>
    <xf numFmtId="0" fontId="17" fillId="6" borderId="16"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0" xfId="0" applyFill="1" applyAlignment="1">
      <alignment horizontal="center" wrapText="1"/>
    </xf>
    <xf numFmtId="0" fontId="2" fillId="3" borderId="0" xfId="0" applyFont="1" applyFill="1" applyAlignment="1">
      <alignment horizontal="center" wrapText="1"/>
    </xf>
    <xf numFmtId="0" fontId="19" fillId="3" borderId="0" xfId="0" applyFont="1" applyFill="1" applyAlignment="1">
      <alignment horizontal="center"/>
    </xf>
    <xf numFmtId="0" fontId="19" fillId="3" borderId="0" xfId="0" applyFont="1" applyFill="1" applyAlignment="1">
      <alignment horizontal="center"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0" fillId="0" borderId="0" xfId="0" applyAlignment="1">
      <alignment horizontal="center"/>
    </xf>
    <xf numFmtId="0" fontId="9" fillId="6" borderId="0" xfId="0" applyFont="1" applyFill="1" applyAlignment="1">
      <alignment horizontal="center"/>
    </xf>
  </cellXfs>
  <cellStyles count="3">
    <cellStyle name="Input" xfId="1" builtinId="20"/>
    <cellStyle name="Normal" xfId="0" builtinId="0"/>
    <cellStyle name="Per cent" xfId="2" builtinId="5"/>
  </cellStyles>
  <dxfs count="12">
    <dxf>
      <font>
        <color rgb="FF9C0006"/>
      </font>
      <fill>
        <patternFill>
          <bgColor rgb="FFFFC7CE"/>
        </patternFill>
      </fill>
    </dxf>
    <dxf>
      <fill>
        <patternFill>
          <bgColor theme="5"/>
        </patternFill>
      </fill>
    </dxf>
    <dxf>
      <fill>
        <patternFill>
          <bgColor rgb="FFFF0000"/>
        </patternFill>
      </fill>
    </dxf>
    <dxf>
      <fill>
        <patternFill>
          <bgColor rgb="FFFF0000"/>
        </patternFill>
      </fill>
    </dxf>
    <dxf>
      <fill>
        <patternFill>
          <bgColor theme="5"/>
        </patternFill>
      </fill>
    </dxf>
    <dxf>
      <font>
        <u val="double"/>
      </font>
      <fill>
        <patternFill patternType="none">
          <bgColor auto="1"/>
        </patternFill>
      </fill>
    </dxf>
    <dxf>
      <font>
        <color rgb="FF0A5591"/>
      </font>
    </dxf>
    <dxf>
      <font>
        <color rgb="FF00B05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CCBEB"/>
      <color rgb="FF0A5591"/>
      <color rgb="FFB8E08C"/>
      <color rgb="FFF0E6FF"/>
      <color rgb="FFFFEBCD"/>
      <color rgb="FFFFD796"/>
      <color rgb="FFF5F0FF"/>
      <color rgb="FFDCC8FF"/>
      <color rgb="FFB996E6"/>
      <color rgb="FFCD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22044526507396E-2"/>
          <c:y val="3.536386915257031E-2"/>
          <c:w val="0.91462015298483257"/>
          <c:h val="0.76946084621693434"/>
        </c:manualLayout>
      </c:layout>
      <c:areaChart>
        <c:grouping val="stacked"/>
        <c:varyColors val="0"/>
        <c:ser>
          <c:idx val="0"/>
          <c:order val="0"/>
          <c:tx>
            <c:strRef>
              <c:f>Uttag!$BB$3</c:f>
              <c:strCache>
                <c:ptCount val="1"/>
                <c:pt idx="0">
                  <c:v>Årskap.</c:v>
                </c:pt>
              </c:strCache>
            </c:strRef>
          </c:tx>
          <c:spPr>
            <a:solidFill>
              <a:schemeClr val="accent1"/>
            </a:solidFill>
            <a:ln>
              <a:noFill/>
            </a:ln>
            <a:effectLst/>
          </c:spPr>
          <c:cat>
            <c:numRef>
              <c:f>Uttag!$D$5:$D$370</c:f>
              <c:numCache>
                <c:formatCode>d\-mmm</c:formatCode>
                <c:ptCount val="366"/>
                <c:pt idx="0">
                  <c:v>45200</c:v>
                </c:pt>
                <c:pt idx="1">
                  <c:v>45201</c:v>
                </c:pt>
                <c:pt idx="2">
                  <c:v>45202</c:v>
                </c:pt>
                <c:pt idx="3">
                  <c:v>45203</c:v>
                </c:pt>
                <c:pt idx="4">
                  <c:v>45204</c:v>
                </c:pt>
                <c:pt idx="5">
                  <c:v>45205</c:v>
                </c:pt>
                <c:pt idx="6">
                  <c:v>45206</c:v>
                </c:pt>
                <c:pt idx="7">
                  <c:v>45207</c:v>
                </c:pt>
                <c:pt idx="8">
                  <c:v>45208</c:v>
                </c:pt>
                <c:pt idx="9">
                  <c:v>45209</c:v>
                </c:pt>
                <c:pt idx="10">
                  <c:v>45210</c:v>
                </c:pt>
                <c:pt idx="11">
                  <c:v>45211</c:v>
                </c:pt>
                <c:pt idx="12">
                  <c:v>45212</c:v>
                </c:pt>
                <c:pt idx="13">
                  <c:v>45213</c:v>
                </c:pt>
                <c:pt idx="14">
                  <c:v>45214</c:v>
                </c:pt>
                <c:pt idx="15">
                  <c:v>45215</c:v>
                </c:pt>
                <c:pt idx="16">
                  <c:v>45216</c:v>
                </c:pt>
                <c:pt idx="17">
                  <c:v>45217</c:v>
                </c:pt>
                <c:pt idx="18">
                  <c:v>45218</c:v>
                </c:pt>
                <c:pt idx="19">
                  <c:v>45219</c:v>
                </c:pt>
                <c:pt idx="20">
                  <c:v>45220</c:v>
                </c:pt>
                <c:pt idx="21">
                  <c:v>45221</c:v>
                </c:pt>
                <c:pt idx="22">
                  <c:v>45222</c:v>
                </c:pt>
                <c:pt idx="23">
                  <c:v>45223</c:v>
                </c:pt>
                <c:pt idx="24">
                  <c:v>45224</c:v>
                </c:pt>
                <c:pt idx="25">
                  <c:v>45225</c:v>
                </c:pt>
                <c:pt idx="26">
                  <c:v>45226</c:v>
                </c:pt>
                <c:pt idx="27">
                  <c:v>45227</c:v>
                </c:pt>
                <c:pt idx="28">
                  <c:v>45228</c:v>
                </c:pt>
                <c:pt idx="29">
                  <c:v>45229</c:v>
                </c:pt>
                <c:pt idx="30">
                  <c:v>45230</c:v>
                </c:pt>
                <c:pt idx="31">
                  <c:v>45231</c:v>
                </c:pt>
                <c:pt idx="32">
                  <c:v>45232</c:v>
                </c:pt>
                <c:pt idx="33">
                  <c:v>45233</c:v>
                </c:pt>
                <c:pt idx="34">
                  <c:v>45234</c:v>
                </c:pt>
                <c:pt idx="35">
                  <c:v>45235</c:v>
                </c:pt>
                <c:pt idx="36">
                  <c:v>45236</c:v>
                </c:pt>
                <c:pt idx="37">
                  <c:v>45237</c:v>
                </c:pt>
                <c:pt idx="38">
                  <c:v>45238</c:v>
                </c:pt>
                <c:pt idx="39">
                  <c:v>45239</c:v>
                </c:pt>
                <c:pt idx="40">
                  <c:v>45240</c:v>
                </c:pt>
                <c:pt idx="41">
                  <c:v>45241</c:v>
                </c:pt>
                <c:pt idx="42">
                  <c:v>45242</c:v>
                </c:pt>
                <c:pt idx="43">
                  <c:v>45243</c:v>
                </c:pt>
                <c:pt idx="44">
                  <c:v>45244</c:v>
                </c:pt>
                <c:pt idx="45">
                  <c:v>45245</c:v>
                </c:pt>
                <c:pt idx="46">
                  <c:v>45246</c:v>
                </c:pt>
                <c:pt idx="47">
                  <c:v>45247</c:v>
                </c:pt>
                <c:pt idx="48">
                  <c:v>45248</c:v>
                </c:pt>
                <c:pt idx="49">
                  <c:v>45249</c:v>
                </c:pt>
                <c:pt idx="50">
                  <c:v>45250</c:v>
                </c:pt>
                <c:pt idx="51">
                  <c:v>45251</c:v>
                </c:pt>
                <c:pt idx="52">
                  <c:v>45252</c:v>
                </c:pt>
                <c:pt idx="53">
                  <c:v>45253</c:v>
                </c:pt>
                <c:pt idx="54">
                  <c:v>45254</c:v>
                </c:pt>
                <c:pt idx="55">
                  <c:v>45255</c:v>
                </c:pt>
                <c:pt idx="56">
                  <c:v>45256</c:v>
                </c:pt>
                <c:pt idx="57">
                  <c:v>45257</c:v>
                </c:pt>
                <c:pt idx="58">
                  <c:v>45258</c:v>
                </c:pt>
                <c:pt idx="59">
                  <c:v>45259</c:v>
                </c:pt>
                <c:pt idx="60">
                  <c:v>45260</c:v>
                </c:pt>
                <c:pt idx="61">
                  <c:v>45261</c:v>
                </c:pt>
                <c:pt idx="62">
                  <c:v>45262</c:v>
                </c:pt>
                <c:pt idx="63">
                  <c:v>45263</c:v>
                </c:pt>
                <c:pt idx="64">
                  <c:v>45264</c:v>
                </c:pt>
                <c:pt idx="65">
                  <c:v>45265</c:v>
                </c:pt>
                <c:pt idx="66">
                  <c:v>45266</c:v>
                </c:pt>
                <c:pt idx="67">
                  <c:v>45267</c:v>
                </c:pt>
                <c:pt idx="68">
                  <c:v>45268</c:v>
                </c:pt>
                <c:pt idx="69">
                  <c:v>45269</c:v>
                </c:pt>
                <c:pt idx="70">
                  <c:v>45270</c:v>
                </c:pt>
                <c:pt idx="71">
                  <c:v>45271</c:v>
                </c:pt>
                <c:pt idx="72">
                  <c:v>45272</c:v>
                </c:pt>
                <c:pt idx="73">
                  <c:v>45273</c:v>
                </c:pt>
                <c:pt idx="74">
                  <c:v>45274</c:v>
                </c:pt>
                <c:pt idx="75">
                  <c:v>45275</c:v>
                </c:pt>
                <c:pt idx="76">
                  <c:v>45276</c:v>
                </c:pt>
                <c:pt idx="77">
                  <c:v>45277</c:v>
                </c:pt>
                <c:pt idx="78">
                  <c:v>45278</c:v>
                </c:pt>
                <c:pt idx="79">
                  <c:v>45279</c:v>
                </c:pt>
                <c:pt idx="80">
                  <c:v>45280</c:v>
                </c:pt>
                <c:pt idx="81">
                  <c:v>45281</c:v>
                </c:pt>
                <c:pt idx="82">
                  <c:v>45282</c:v>
                </c:pt>
                <c:pt idx="83">
                  <c:v>45283</c:v>
                </c:pt>
                <c:pt idx="84">
                  <c:v>45284</c:v>
                </c:pt>
                <c:pt idx="85">
                  <c:v>45285</c:v>
                </c:pt>
                <c:pt idx="86">
                  <c:v>45286</c:v>
                </c:pt>
                <c:pt idx="87">
                  <c:v>45287</c:v>
                </c:pt>
                <c:pt idx="88">
                  <c:v>45288</c:v>
                </c:pt>
                <c:pt idx="89">
                  <c:v>45289</c:v>
                </c:pt>
                <c:pt idx="90">
                  <c:v>45290</c:v>
                </c:pt>
                <c:pt idx="91">
                  <c:v>45291</c:v>
                </c:pt>
                <c:pt idx="92">
                  <c:v>45292</c:v>
                </c:pt>
                <c:pt idx="93">
                  <c:v>45293</c:v>
                </c:pt>
                <c:pt idx="94">
                  <c:v>45294</c:v>
                </c:pt>
                <c:pt idx="95">
                  <c:v>45295</c:v>
                </c:pt>
                <c:pt idx="96">
                  <c:v>45296</c:v>
                </c:pt>
                <c:pt idx="97">
                  <c:v>45297</c:v>
                </c:pt>
                <c:pt idx="98">
                  <c:v>45298</c:v>
                </c:pt>
                <c:pt idx="99">
                  <c:v>45299</c:v>
                </c:pt>
                <c:pt idx="100">
                  <c:v>45300</c:v>
                </c:pt>
                <c:pt idx="101">
                  <c:v>45301</c:v>
                </c:pt>
                <c:pt idx="102">
                  <c:v>45302</c:v>
                </c:pt>
                <c:pt idx="103">
                  <c:v>45303</c:v>
                </c:pt>
                <c:pt idx="104">
                  <c:v>45304</c:v>
                </c:pt>
                <c:pt idx="105">
                  <c:v>45305</c:v>
                </c:pt>
                <c:pt idx="106">
                  <c:v>45306</c:v>
                </c:pt>
                <c:pt idx="107">
                  <c:v>45307</c:v>
                </c:pt>
                <c:pt idx="108">
                  <c:v>45308</c:v>
                </c:pt>
                <c:pt idx="109">
                  <c:v>45309</c:v>
                </c:pt>
                <c:pt idx="110">
                  <c:v>45310</c:v>
                </c:pt>
                <c:pt idx="111">
                  <c:v>45311</c:v>
                </c:pt>
                <c:pt idx="112">
                  <c:v>45312</c:v>
                </c:pt>
                <c:pt idx="113">
                  <c:v>45313</c:v>
                </c:pt>
                <c:pt idx="114">
                  <c:v>45314</c:v>
                </c:pt>
                <c:pt idx="115">
                  <c:v>45315</c:v>
                </c:pt>
                <c:pt idx="116">
                  <c:v>45316</c:v>
                </c:pt>
                <c:pt idx="117">
                  <c:v>45317</c:v>
                </c:pt>
                <c:pt idx="118">
                  <c:v>45318</c:v>
                </c:pt>
                <c:pt idx="119">
                  <c:v>45319</c:v>
                </c:pt>
                <c:pt idx="120">
                  <c:v>45320</c:v>
                </c:pt>
                <c:pt idx="121">
                  <c:v>45321</c:v>
                </c:pt>
                <c:pt idx="122">
                  <c:v>45322</c:v>
                </c:pt>
                <c:pt idx="123">
                  <c:v>45323</c:v>
                </c:pt>
                <c:pt idx="124">
                  <c:v>45324</c:v>
                </c:pt>
                <c:pt idx="125">
                  <c:v>45325</c:v>
                </c:pt>
                <c:pt idx="126">
                  <c:v>45326</c:v>
                </c:pt>
                <c:pt idx="127">
                  <c:v>45327</c:v>
                </c:pt>
                <c:pt idx="128">
                  <c:v>45328</c:v>
                </c:pt>
                <c:pt idx="129">
                  <c:v>45329</c:v>
                </c:pt>
                <c:pt idx="130">
                  <c:v>45330</c:v>
                </c:pt>
                <c:pt idx="131">
                  <c:v>45331</c:v>
                </c:pt>
                <c:pt idx="132">
                  <c:v>45332</c:v>
                </c:pt>
                <c:pt idx="133">
                  <c:v>45333</c:v>
                </c:pt>
                <c:pt idx="134">
                  <c:v>45334</c:v>
                </c:pt>
                <c:pt idx="135">
                  <c:v>45335</c:v>
                </c:pt>
                <c:pt idx="136">
                  <c:v>45336</c:v>
                </c:pt>
                <c:pt idx="137">
                  <c:v>45337</c:v>
                </c:pt>
                <c:pt idx="138">
                  <c:v>45338</c:v>
                </c:pt>
                <c:pt idx="139">
                  <c:v>45339</c:v>
                </c:pt>
                <c:pt idx="140">
                  <c:v>45340</c:v>
                </c:pt>
                <c:pt idx="141">
                  <c:v>45341</c:v>
                </c:pt>
                <c:pt idx="142">
                  <c:v>45342</c:v>
                </c:pt>
                <c:pt idx="143">
                  <c:v>45343</c:v>
                </c:pt>
                <c:pt idx="144">
                  <c:v>45344</c:v>
                </c:pt>
                <c:pt idx="145">
                  <c:v>45345</c:v>
                </c:pt>
                <c:pt idx="146">
                  <c:v>45346</c:v>
                </c:pt>
                <c:pt idx="147">
                  <c:v>45347</c:v>
                </c:pt>
                <c:pt idx="148">
                  <c:v>45348</c:v>
                </c:pt>
                <c:pt idx="149">
                  <c:v>45349</c:v>
                </c:pt>
                <c:pt idx="150">
                  <c:v>45350</c:v>
                </c:pt>
                <c:pt idx="151">
                  <c:v>45351</c:v>
                </c:pt>
                <c:pt idx="152">
                  <c:v>45352</c:v>
                </c:pt>
                <c:pt idx="153">
                  <c:v>45353</c:v>
                </c:pt>
                <c:pt idx="154">
                  <c:v>45354</c:v>
                </c:pt>
                <c:pt idx="155">
                  <c:v>45355</c:v>
                </c:pt>
                <c:pt idx="156">
                  <c:v>45356</c:v>
                </c:pt>
                <c:pt idx="157">
                  <c:v>45357</c:v>
                </c:pt>
                <c:pt idx="158">
                  <c:v>45358</c:v>
                </c:pt>
                <c:pt idx="159">
                  <c:v>45359</c:v>
                </c:pt>
                <c:pt idx="160">
                  <c:v>45360</c:v>
                </c:pt>
                <c:pt idx="161">
                  <c:v>45361</c:v>
                </c:pt>
                <c:pt idx="162">
                  <c:v>45362</c:v>
                </c:pt>
                <c:pt idx="163">
                  <c:v>45363</c:v>
                </c:pt>
                <c:pt idx="164">
                  <c:v>45364</c:v>
                </c:pt>
                <c:pt idx="165">
                  <c:v>45365</c:v>
                </c:pt>
                <c:pt idx="166">
                  <c:v>45366</c:v>
                </c:pt>
                <c:pt idx="167">
                  <c:v>45367</c:v>
                </c:pt>
                <c:pt idx="168">
                  <c:v>45368</c:v>
                </c:pt>
                <c:pt idx="169">
                  <c:v>45369</c:v>
                </c:pt>
                <c:pt idx="170">
                  <c:v>45370</c:v>
                </c:pt>
                <c:pt idx="171">
                  <c:v>45371</c:v>
                </c:pt>
                <c:pt idx="172">
                  <c:v>45372</c:v>
                </c:pt>
                <c:pt idx="173">
                  <c:v>45373</c:v>
                </c:pt>
                <c:pt idx="174">
                  <c:v>45374</c:v>
                </c:pt>
                <c:pt idx="175">
                  <c:v>45375</c:v>
                </c:pt>
                <c:pt idx="176">
                  <c:v>45376</c:v>
                </c:pt>
                <c:pt idx="177">
                  <c:v>45377</c:v>
                </c:pt>
                <c:pt idx="178">
                  <c:v>45378</c:v>
                </c:pt>
                <c:pt idx="179">
                  <c:v>45379</c:v>
                </c:pt>
                <c:pt idx="180">
                  <c:v>45380</c:v>
                </c:pt>
                <c:pt idx="181">
                  <c:v>45381</c:v>
                </c:pt>
                <c:pt idx="182">
                  <c:v>45382</c:v>
                </c:pt>
                <c:pt idx="183">
                  <c:v>45383</c:v>
                </c:pt>
                <c:pt idx="184">
                  <c:v>45384</c:v>
                </c:pt>
                <c:pt idx="185">
                  <c:v>45385</c:v>
                </c:pt>
                <c:pt idx="186">
                  <c:v>45386</c:v>
                </c:pt>
                <c:pt idx="187">
                  <c:v>45387</c:v>
                </c:pt>
                <c:pt idx="188">
                  <c:v>45388</c:v>
                </c:pt>
                <c:pt idx="189">
                  <c:v>45389</c:v>
                </c:pt>
                <c:pt idx="190">
                  <c:v>45390</c:v>
                </c:pt>
                <c:pt idx="191">
                  <c:v>45391</c:v>
                </c:pt>
                <c:pt idx="192">
                  <c:v>45392</c:v>
                </c:pt>
                <c:pt idx="193">
                  <c:v>45393</c:v>
                </c:pt>
                <c:pt idx="194">
                  <c:v>45394</c:v>
                </c:pt>
                <c:pt idx="195">
                  <c:v>45395</c:v>
                </c:pt>
                <c:pt idx="196">
                  <c:v>45396</c:v>
                </c:pt>
                <c:pt idx="197">
                  <c:v>45397</c:v>
                </c:pt>
                <c:pt idx="198">
                  <c:v>45398</c:v>
                </c:pt>
                <c:pt idx="199">
                  <c:v>45399</c:v>
                </c:pt>
                <c:pt idx="200">
                  <c:v>45400</c:v>
                </c:pt>
                <c:pt idx="201">
                  <c:v>45401</c:v>
                </c:pt>
                <c:pt idx="202">
                  <c:v>45402</c:v>
                </c:pt>
                <c:pt idx="203">
                  <c:v>45403</c:v>
                </c:pt>
                <c:pt idx="204">
                  <c:v>45404</c:v>
                </c:pt>
                <c:pt idx="205">
                  <c:v>45405</c:v>
                </c:pt>
                <c:pt idx="206">
                  <c:v>45406</c:v>
                </c:pt>
                <c:pt idx="207">
                  <c:v>45407</c:v>
                </c:pt>
                <c:pt idx="208">
                  <c:v>45408</c:v>
                </c:pt>
                <c:pt idx="209">
                  <c:v>45409</c:v>
                </c:pt>
                <c:pt idx="210">
                  <c:v>45410</c:v>
                </c:pt>
                <c:pt idx="211">
                  <c:v>45411</c:v>
                </c:pt>
                <c:pt idx="212">
                  <c:v>45412</c:v>
                </c:pt>
                <c:pt idx="213">
                  <c:v>45413</c:v>
                </c:pt>
                <c:pt idx="214">
                  <c:v>45414</c:v>
                </c:pt>
                <c:pt idx="215">
                  <c:v>45415</c:v>
                </c:pt>
                <c:pt idx="216">
                  <c:v>45416</c:v>
                </c:pt>
                <c:pt idx="217">
                  <c:v>45417</c:v>
                </c:pt>
                <c:pt idx="218">
                  <c:v>45418</c:v>
                </c:pt>
                <c:pt idx="219">
                  <c:v>45419</c:v>
                </c:pt>
                <c:pt idx="220">
                  <c:v>45420</c:v>
                </c:pt>
                <c:pt idx="221">
                  <c:v>45421</c:v>
                </c:pt>
                <c:pt idx="222">
                  <c:v>45422</c:v>
                </c:pt>
                <c:pt idx="223">
                  <c:v>45423</c:v>
                </c:pt>
                <c:pt idx="224">
                  <c:v>45424</c:v>
                </c:pt>
                <c:pt idx="225">
                  <c:v>45425</c:v>
                </c:pt>
                <c:pt idx="226">
                  <c:v>45426</c:v>
                </c:pt>
                <c:pt idx="227">
                  <c:v>45427</c:v>
                </c:pt>
                <c:pt idx="228">
                  <c:v>45428</c:v>
                </c:pt>
                <c:pt idx="229">
                  <c:v>45429</c:v>
                </c:pt>
                <c:pt idx="230">
                  <c:v>45430</c:v>
                </c:pt>
                <c:pt idx="231">
                  <c:v>45431</c:v>
                </c:pt>
                <c:pt idx="232">
                  <c:v>45432</c:v>
                </c:pt>
                <c:pt idx="233">
                  <c:v>45433</c:v>
                </c:pt>
                <c:pt idx="234">
                  <c:v>45434</c:v>
                </c:pt>
                <c:pt idx="235">
                  <c:v>45435</c:v>
                </c:pt>
                <c:pt idx="236">
                  <c:v>45436</c:v>
                </c:pt>
                <c:pt idx="237">
                  <c:v>45437</c:v>
                </c:pt>
                <c:pt idx="238">
                  <c:v>45438</c:v>
                </c:pt>
                <c:pt idx="239">
                  <c:v>45439</c:v>
                </c:pt>
                <c:pt idx="240">
                  <c:v>45440</c:v>
                </c:pt>
                <c:pt idx="241">
                  <c:v>45441</c:v>
                </c:pt>
                <c:pt idx="242">
                  <c:v>45442</c:v>
                </c:pt>
                <c:pt idx="243">
                  <c:v>45443</c:v>
                </c:pt>
                <c:pt idx="244">
                  <c:v>45444</c:v>
                </c:pt>
                <c:pt idx="245">
                  <c:v>45445</c:v>
                </c:pt>
                <c:pt idx="246">
                  <c:v>45446</c:v>
                </c:pt>
                <c:pt idx="247">
                  <c:v>45447</c:v>
                </c:pt>
                <c:pt idx="248">
                  <c:v>45448</c:v>
                </c:pt>
                <c:pt idx="249">
                  <c:v>45449</c:v>
                </c:pt>
                <c:pt idx="250">
                  <c:v>45450</c:v>
                </c:pt>
                <c:pt idx="251">
                  <c:v>45451</c:v>
                </c:pt>
                <c:pt idx="252">
                  <c:v>45452</c:v>
                </c:pt>
                <c:pt idx="253">
                  <c:v>45453</c:v>
                </c:pt>
                <c:pt idx="254">
                  <c:v>45454</c:v>
                </c:pt>
                <c:pt idx="255">
                  <c:v>45455</c:v>
                </c:pt>
                <c:pt idx="256">
                  <c:v>45456</c:v>
                </c:pt>
                <c:pt idx="257">
                  <c:v>45457</c:v>
                </c:pt>
                <c:pt idx="258">
                  <c:v>45458</c:v>
                </c:pt>
                <c:pt idx="259">
                  <c:v>45459</c:v>
                </c:pt>
                <c:pt idx="260">
                  <c:v>45460</c:v>
                </c:pt>
                <c:pt idx="261">
                  <c:v>45461</c:v>
                </c:pt>
                <c:pt idx="262">
                  <c:v>45462</c:v>
                </c:pt>
                <c:pt idx="263">
                  <c:v>45463</c:v>
                </c:pt>
                <c:pt idx="264">
                  <c:v>45464</c:v>
                </c:pt>
                <c:pt idx="265">
                  <c:v>45465</c:v>
                </c:pt>
                <c:pt idx="266">
                  <c:v>45466</c:v>
                </c:pt>
                <c:pt idx="267">
                  <c:v>45467</c:v>
                </c:pt>
                <c:pt idx="268">
                  <c:v>45468</c:v>
                </c:pt>
                <c:pt idx="269">
                  <c:v>45469</c:v>
                </c:pt>
                <c:pt idx="270">
                  <c:v>45470</c:v>
                </c:pt>
                <c:pt idx="271">
                  <c:v>45471</c:v>
                </c:pt>
                <c:pt idx="272">
                  <c:v>45472</c:v>
                </c:pt>
                <c:pt idx="273">
                  <c:v>45473</c:v>
                </c:pt>
                <c:pt idx="274">
                  <c:v>45474</c:v>
                </c:pt>
                <c:pt idx="275">
                  <c:v>45475</c:v>
                </c:pt>
                <c:pt idx="276">
                  <c:v>45476</c:v>
                </c:pt>
                <c:pt idx="277">
                  <c:v>45477</c:v>
                </c:pt>
                <c:pt idx="278">
                  <c:v>45478</c:v>
                </c:pt>
                <c:pt idx="279">
                  <c:v>45479</c:v>
                </c:pt>
                <c:pt idx="280">
                  <c:v>45480</c:v>
                </c:pt>
                <c:pt idx="281">
                  <c:v>45481</c:v>
                </c:pt>
                <c:pt idx="282">
                  <c:v>45482</c:v>
                </c:pt>
                <c:pt idx="283">
                  <c:v>45483</c:v>
                </c:pt>
                <c:pt idx="284">
                  <c:v>45484</c:v>
                </c:pt>
                <c:pt idx="285">
                  <c:v>45485</c:v>
                </c:pt>
                <c:pt idx="286">
                  <c:v>45486</c:v>
                </c:pt>
                <c:pt idx="287">
                  <c:v>45487</c:v>
                </c:pt>
                <c:pt idx="288">
                  <c:v>45488</c:v>
                </c:pt>
                <c:pt idx="289">
                  <c:v>45489</c:v>
                </c:pt>
                <c:pt idx="290">
                  <c:v>45490</c:v>
                </c:pt>
                <c:pt idx="291">
                  <c:v>45491</c:v>
                </c:pt>
                <c:pt idx="292">
                  <c:v>45492</c:v>
                </c:pt>
                <c:pt idx="293">
                  <c:v>45493</c:v>
                </c:pt>
                <c:pt idx="294">
                  <c:v>45494</c:v>
                </c:pt>
                <c:pt idx="295">
                  <c:v>45495</c:v>
                </c:pt>
                <c:pt idx="296">
                  <c:v>45496</c:v>
                </c:pt>
                <c:pt idx="297">
                  <c:v>45497</c:v>
                </c:pt>
                <c:pt idx="298">
                  <c:v>45498</c:v>
                </c:pt>
                <c:pt idx="299">
                  <c:v>45499</c:v>
                </c:pt>
                <c:pt idx="300">
                  <c:v>45500</c:v>
                </c:pt>
                <c:pt idx="301">
                  <c:v>45501</c:v>
                </c:pt>
                <c:pt idx="302">
                  <c:v>45502</c:v>
                </c:pt>
                <c:pt idx="303">
                  <c:v>45503</c:v>
                </c:pt>
                <c:pt idx="304">
                  <c:v>45504</c:v>
                </c:pt>
                <c:pt idx="305">
                  <c:v>45505</c:v>
                </c:pt>
                <c:pt idx="306">
                  <c:v>45506</c:v>
                </c:pt>
                <c:pt idx="307">
                  <c:v>45507</c:v>
                </c:pt>
                <c:pt idx="308">
                  <c:v>45508</c:v>
                </c:pt>
                <c:pt idx="309">
                  <c:v>45509</c:v>
                </c:pt>
                <c:pt idx="310">
                  <c:v>45510</c:v>
                </c:pt>
                <c:pt idx="311">
                  <c:v>45511</c:v>
                </c:pt>
                <c:pt idx="312">
                  <c:v>45512</c:v>
                </c:pt>
                <c:pt idx="313">
                  <c:v>45513</c:v>
                </c:pt>
                <c:pt idx="314">
                  <c:v>45514</c:v>
                </c:pt>
                <c:pt idx="315">
                  <c:v>45515</c:v>
                </c:pt>
                <c:pt idx="316">
                  <c:v>45516</c:v>
                </c:pt>
                <c:pt idx="317">
                  <c:v>45517</c:v>
                </c:pt>
                <c:pt idx="318">
                  <c:v>45518</c:v>
                </c:pt>
                <c:pt idx="319">
                  <c:v>45519</c:v>
                </c:pt>
                <c:pt idx="320">
                  <c:v>45520</c:v>
                </c:pt>
                <c:pt idx="321">
                  <c:v>45521</c:v>
                </c:pt>
                <c:pt idx="322">
                  <c:v>45522</c:v>
                </c:pt>
                <c:pt idx="323">
                  <c:v>45523</c:v>
                </c:pt>
                <c:pt idx="324">
                  <c:v>45524</c:v>
                </c:pt>
                <c:pt idx="325">
                  <c:v>45525</c:v>
                </c:pt>
                <c:pt idx="326">
                  <c:v>45526</c:v>
                </c:pt>
                <c:pt idx="327">
                  <c:v>45527</c:v>
                </c:pt>
                <c:pt idx="328">
                  <c:v>45528</c:v>
                </c:pt>
                <c:pt idx="329">
                  <c:v>45529</c:v>
                </c:pt>
                <c:pt idx="330">
                  <c:v>45530</c:v>
                </c:pt>
                <c:pt idx="331">
                  <c:v>45531</c:v>
                </c:pt>
                <c:pt idx="332">
                  <c:v>45532</c:v>
                </c:pt>
                <c:pt idx="333">
                  <c:v>45533</c:v>
                </c:pt>
                <c:pt idx="334">
                  <c:v>45534</c:v>
                </c:pt>
                <c:pt idx="335">
                  <c:v>45535</c:v>
                </c:pt>
                <c:pt idx="336">
                  <c:v>45536</c:v>
                </c:pt>
                <c:pt idx="337">
                  <c:v>45537</c:v>
                </c:pt>
                <c:pt idx="338">
                  <c:v>45538</c:v>
                </c:pt>
                <c:pt idx="339">
                  <c:v>45539</c:v>
                </c:pt>
                <c:pt idx="340">
                  <c:v>45540</c:v>
                </c:pt>
                <c:pt idx="341">
                  <c:v>45541</c:v>
                </c:pt>
                <c:pt idx="342">
                  <c:v>45542</c:v>
                </c:pt>
                <c:pt idx="343">
                  <c:v>45543</c:v>
                </c:pt>
                <c:pt idx="344">
                  <c:v>45544</c:v>
                </c:pt>
                <c:pt idx="345">
                  <c:v>45545</c:v>
                </c:pt>
                <c:pt idx="346">
                  <c:v>45546</c:v>
                </c:pt>
                <c:pt idx="347">
                  <c:v>45547</c:v>
                </c:pt>
                <c:pt idx="348">
                  <c:v>45548</c:v>
                </c:pt>
                <c:pt idx="349">
                  <c:v>45549</c:v>
                </c:pt>
                <c:pt idx="350">
                  <c:v>45550</c:v>
                </c:pt>
                <c:pt idx="351">
                  <c:v>45551</c:v>
                </c:pt>
                <c:pt idx="352">
                  <c:v>45552</c:v>
                </c:pt>
                <c:pt idx="353">
                  <c:v>45553</c:v>
                </c:pt>
                <c:pt idx="354">
                  <c:v>45554</c:v>
                </c:pt>
                <c:pt idx="355">
                  <c:v>45555</c:v>
                </c:pt>
                <c:pt idx="356">
                  <c:v>45556</c:v>
                </c:pt>
                <c:pt idx="357">
                  <c:v>45557</c:v>
                </c:pt>
                <c:pt idx="358">
                  <c:v>45558</c:v>
                </c:pt>
                <c:pt idx="359">
                  <c:v>45559</c:v>
                </c:pt>
                <c:pt idx="360">
                  <c:v>45560</c:v>
                </c:pt>
                <c:pt idx="361">
                  <c:v>45561</c:v>
                </c:pt>
                <c:pt idx="362">
                  <c:v>45562</c:v>
                </c:pt>
                <c:pt idx="363">
                  <c:v>45563</c:v>
                </c:pt>
                <c:pt idx="364">
                  <c:v>45564</c:v>
                </c:pt>
                <c:pt idx="365">
                  <c:v>45565</c:v>
                </c:pt>
              </c:numCache>
            </c:numRef>
          </c:cat>
          <c:val>
            <c:numRef>
              <c:f>Uttag!$BB$5:$BB$370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1F9C-40D3-8B65-A5E94D5A686F}"/>
            </c:ext>
          </c:extLst>
        </c:ser>
        <c:ser>
          <c:idx val="1"/>
          <c:order val="1"/>
          <c:tx>
            <c:strRef>
              <c:f>Uttag!$BC$3</c:f>
              <c:strCache>
                <c:ptCount val="1"/>
                <c:pt idx="0">
                  <c:v>Vint 1/Som</c:v>
                </c:pt>
              </c:strCache>
            </c:strRef>
          </c:tx>
          <c:spPr>
            <a:solidFill>
              <a:schemeClr val="accent2"/>
            </a:solidFill>
            <a:ln>
              <a:noFill/>
            </a:ln>
            <a:effectLst/>
          </c:spPr>
          <c:cat>
            <c:numRef>
              <c:f>Uttag!$D$5:$D$370</c:f>
              <c:numCache>
                <c:formatCode>d\-mmm</c:formatCode>
                <c:ptCount val="366"/>
                <c:pt idx="0">
                  <c:v>45200</c:v>
                </c:pt>
                <c:pt idx="1">
                  <c:v>45201</c:v>
                </c:pt>
                <c:pt idx="2">
                  <c:v>45202</c:v>
                </c:pt>
                <c:pt idx="3">
                  <c:v>45203</c:v>
                </c:pt>
                <c:pt idx="4">
                  <c:v>45204</c:v>
                </c:pt>
                <c:pt idx="5">
                  <c:v>45205</c:v>
                </c:pt>
                <c:pt idx="6">
                  <c:v>45206</c:v>
                </c:pt>
                <c:pt idx="7">
                  <c:v>45207</c:v>
                </c:pt>
                <c:pt idx="8">
                  <c:v>45208</c:v>
                </c:pt>
                <c:pt idx="9">
                  <c:v>45209</c:v>
                </c:pt>
                <c:pt idx="10">
                  <c:v>45210</c:v>
                </c:pt>
                <c:pt idx="11">
                  <c:v>45211</c:v>
                </c:pt>
                <c:pt idx="12">
                  <c:v>45212</c:v>
                </c:pt>
                <c:pt idx="13">
                  <c:v>45213</c:v>
                </c:pt>
                <c:pt idx="14">
                  <c:v>45214</c:v>
                </c:pt>
                <c:pt idx="15">
                  <c:v>45215</c:v>
                </c:pt>
                <c:pt idx="16">
                  <c:v>45216</c:v>
                </c:pt>
                <c:pt idx="17">
                  <c:v>45217</c:v>
                </c:pt>
                <c:pt idx="18">
                  <c:v>45218</c:v>
                </c:pt>
                <c:pt idx="19">
                  <c:v>45219</c:v>
                </c:pt>
                <c:pt idx="20">
                  <c:v>45220</c:v>
                </c:pt>
                <c:pt idx="21">
                  <c:v>45221</c:v>
                </c:pt>
                <c:pt idx="22">
                  <c:v>45222</c:v>
                </c:pt>
                <c:pt idx="23">
                  <c:v>45223</c:v>
                </c:pt>
                <c:pt idx="24">
                  <c:v>45224</c:v>
                </c:pt>
                <c:pt idx="25">
                  <c:v>45225</c:v>
                </c:pt>
                <c:pt idx="26">
                  <c:v>45226</c:v>
                </c:pt>
                <c:pt idx="27">
                  <c:v>45227</c:v>
                </c:pt>
                <c:pt idx="28">
                  <c:v>45228</c:v>
                </c:pt>
                <c:pt idx="29">
                  <c:v>45229</c:v>
                </c:pt>
                <c:pt idx="30">
                  <c:v>45230</c:v>
                </c:pt>
                <c:pt idx="31">
                  <c:v>45231</c:v>
                </c:pt>
                <c:pt idx="32">
                  <c:v>45232</c:v>
                </c:pt>
                <c:pt idx="33">
                  <c:v>45233</c:v>
                </c:pt>
                <c:pt idx="34">
                  <c:v>45234</c:v>
                </c:pt>
                <c:pt idx="35">
                  <c:v>45235</c:v>
                </c:pt>
                <c:pt idx="36">
                  <c:v>45236</c:v>
                </c:pt>
                <c:pt idx="37">
                  <c:v>45237</c:v>
                </c:pt>
                <c:pt idx="38">
                  <c:v>45238</c:v>
                </c:pt>
                <c:pt idx="39">
                  <c:v>45239</c:v>
                </c:pt>
                <c:pt idx="40">
                  <c:v>45240</c:v>
                </c:pt>
                <c:pt idx="41">
                  <c:v>45241</c:v>
                </c:pt>
                <c:pt idx="42">
                  <c:v>45242</c:v>
                </c:pt>
                <c:pt idx="43">
                  <c:v>45243</c:v>
                </c:pt>
                <c:pt idx="44">
                  <c:v>45244</c:v>
                </c:pt>
                <c:pt idx="45">
                  <c:v>45245</c:v>
                </c:pt>
                <c:pt idx="46">
                  <c:v>45246</c:v>
                </c:pt>
                <c:pt idx="47">
                  <c:v>45247</c:v>
                </c:pt>
                <c:pt idx="48">
                  <c:v>45248</c:v>
                </c:pt>
                <c:pt idx="49">
                  <c:v>45249</c:v>
                </c:pt>
                <c:pt idx="50">
                  <c:v>45250</c:v>
                </c:pt>
                <c:pt idx="51">
                  <c:v>45251</c:v>
                </c:pt>
                <c:pt idx="52">
                  <c:v>45252</c:v>
                </c:pt>
                <c:pt idx="53">
                  <c:v>45253</c:v>
                </c:pt>
                <c:pt idx="54">
                  <c:v>45254</c:v>
                </c:pt>
                <c:pt idx="55">
                  <c:v>45255</c:v>
                </c:pt>
                <c:pt idx="56">
                  <c:v>45256</c:v>
                </c:pt>
                <c:pt idx="57">
                  <c:v>45257</c:v>
                </c:pt>
                <c:pt idx="58">
                  <c:v>45258</c:v>
                </c:pt>
                <c:pt idx="59">
                  <c:v>45259</c:v>
                </c:pt>
                <c:pt idx="60">
                  <c:v>45260</c:v>
                </c:pt>
                <c:pt idx="61">
                  <c:v>45261</c:v>
                </c:pt>
                <c:pt idx="62">
                  <c:v>45262</c:v>
                </c:pt>
                <c:pt idx="63">
                  <c:v>45263</c:v>
                </c:pt>
                <c:pt idx="64">
                  <c:v>45264</c:v>
                </c:pt>
                <c:pt idx="65">
                  <c:v>45265</c:v>
                </c:pt>
                <c:pt idx="66">
                  <c:v>45266</c:v>
                </c:pt>
                <c:pt idx="67">
                  <c:v>45267</c:v>
                </c:pt>
                <c:pt idx="68">
                  <c:v>45268</c:v>
                </c:pt>
                <c:pt idx="69">
                  <c:v>45269</c:v>
                </c:pt>
                <c:pt idx="70">
                  <c:v>45270</c:v>
                </c:pt>
                <c:pt idx="71">
                  <c:v>45271</c:v>
                </c:pt>
                <c:pt idx="72">
                  <c:v>45272</c:v>
                </c:pt>
                <c:pt idx="73">
                  <c:v>45273</c:v>
                </c:pt>
                <c:pt idx="74">
                  <c:v>45274</c:v>
                </c:pt>
                <c:pt idx="75">
                  <c:v>45275</c:v>
                </c:pt>
                <c:pt idx="76">
                  <c:v>45276</c:v>
                </c:pt>
                <c:pt idx="77">
                  <c:v>45277</c:v>
                </c:pt>
                <c:pt idx="78">
                  <c:v>45278</c:v>
                </c:pt>
                <c:pt idx="79">
                  <c:v>45279</c:v>
                </c:pt>
                <c:pt idx="80">
                  <c:v>45280</c:v>
                </c:pt>
                <c:pt idx="81">
                  <c:v>45281</c:v>
                </c:pt>
                <c:pt idx="82">
                  <c:v>45282</c:v>
                </c:pt>
                <c:pt idx="83">
                  <c:v>45283</c:v>
                </c:pt>
                <c:pt idx="84">
                  <c:v>45284</c:v>
                </c:pt>
                <c:pt idx="85">
                  <c:v>45285</c:v>
                </c:pt>
                <c:pt idx="86">
                  <c:v>45286</c:v>
                </c:pt>
                <c:pt idx="87">
                  <c:v>45287</c:v>
                </c:pt>
                <c:pt idx="88">
                  <c:v>45288</c:v>
                </c:pt>
                <c:pt idx="89">
                  <c:v>45289</c:v>
                </c:pt>
                <c:pt idx="90">
                  <c:v>45290</c:v>
                </c:pt>
                <c:pt idx="91">
                  <c:v>45291</c:v>
                </c:pt>
                <c:pt idx="92">
                  <c:v>45292</c:v>
                </c:pt>
                <c:pt idx="93">
                  <c:v>45293</c:v>
                </c:pt>
                <c:pt idx="94">
                  <c:v>45294</c:v>
                </c:pt>
                <c:pt idx="95">
                  <c:v>45295</c:v>
                </c:pt>
                <c:pt idx="96">
                  <c:v>45296</c:v>
                </c:pt>
                <c:pt idx="97">
                  <c:v>45297</c:v>
                </c:pt>
                <c:pt idx="98">
                  <c:v>45298</c:v>
                </c:pt>
                <c:pt idx="99">
                  <c:v>45299</c:v>
                </c:pt>
                <c:pt idx="100">
                  <c:v>45300</c:v>
                </c:pt>
                <c:pt idx="101">
                  <c:v>45301</c:v>
                </c:pt>
                <c:pt idx="102">
                  <c:v>45302</c:v>
                </c:pt>
                <c:pt idx="103">
                  <c:v>45303</c:v>
                </c:pt>
                <c:pt idx="104">
                  <c:v>45304</c:v>
                </c:pt>
                <c:pt idx="105">
                  <c:v>45305</c:v>
                </c:pt>
                <c:pt idx="106">
                  <c:v>45306</c:v>
                </c:pt>
                <c:pt idx="107">
                  <c:v>45307</c:v>
                </c:pt>
                <c:pt idx="108">
                  <c:v>45308</c:v>
                </c:pt>
                <c:pt idx="109">
                  <c:v>45309</c:v>
                </c:pt>
                <c:pt idx="110">
                  <c:v>45310</c:v>
                </c:pt>
                <c:pt idx="111">
                  <c:v>45311</c:v>
                </c:pt>
                <c:pt idx="112">
                  <c:v>45312</c:v>
                </c:pt>
                <c:pt idx="113">
                  <c:v>45313</c:v>
                </c:pt>
                <c:pt idx="114">
                  <c:v>45314</c:v>
                </c:pt>
                <c:pt idx="115">
                  <c:v>45315</c:v>
                </c:pt>
                <c:pt idx="116">
                  <c:v>45316</c:v>
                </c:pt>
                <c:pt idx="117">
                  <c:v>45317</c:v>
                </c:pt>
                <c:pt idx="118">
                  <c:v>45318</c:v>
                </c:pt>
                <c:pt idx="119">
                  <c:v>45319</c:v>
                </c:pt>
                <c:pt idx="120">
                  <c:v>45320</c:v>
                </c:pt>
                <c:pt idx="121">
                  <c:v>45321</c:v>
                </c:pt>
                <c:pt idx="122">
                  <c:v>45322</c:v>
                </c:pt>
                <c:pt idx="123">
                  <c:v>45323</c:v>
                </c:pt>
                <c:pt idx="124">
                  <c:v>45324</c:v>
                </c:pt>
                <c:pt idx="125">
                  <c:v>45325</c:v>
                </c:pt>
                <c:pt idx="126">
                  <c:v>45326</c:v>
                </c:pt>
                <c:pt idx="127">
                  <c:v>45327</c:v>
                </c:pt>
                <c:pt idx="128">
                  <c:v>45328</c:v>
                </c:pt>
                <c:pt idx="129">
                  <c:v>45329</c:v>
                </c:pt>
                <c:pt idx="130">
                  <c:v>45330</c:v>
                </c:pt>
                <c:pt idx="131">
                  <c:v>45331</c:v>
                </c:pt>
                <c:pt idx="132">
                  <c:v>45332</c:v>
                </c:pt>
                <c:pt idx="133">
                  <c:v>45333</c:v>
                </c:pt>
                <c:pt idx="134">
                  <c:v>45334</c:v>
                </c:pt>
                <c:pt idx="135">
                  <c:v>45335</c:v>
                </c:pt>
                <c:pt idx="136">
                  <c:v>45336</c:v>
                </c:pt>
                <c:pt idx="137">
                  <c:v>45337</c:v>
                </c:pt>
                <c:pt idx="138">
                  <c:v>45338</c:v>
                </c:pt>
                <c:pt idx="139">
                  <c:v>45339</c:v>
                </c:pt>
                <c:pt idx="140">
                  <c:v>45340</c:v>
                </c:pt>
                <c:pt idx="141">
                  <c:v>45341</c:v>
                </c:pt>
                <c:pt idx="142">
                  <c:v>45342</c:v>
                </c:pt>
                <c:pt idx="143">
                  <c:v>45343</c:v>
                </c:pt>
                <c:pt idx="144">
                  <c:v>45344</c:v>
                </c:pt>
                <c:pt idx="145">
                  <c:v>45345</c:v>
                </c:pt>
                <c:pt idx="146">
                  <c:v>45346</c:v>
                </c:pt>
                <c:pt idx="147">
                  <c:v>45347</c:v>
                </c:pt>
                <c:pt idx="148">
                  <c:v>45348</c:v>
                </c:pt>
                <c:pt idx="149">
                  <c:v>45349</c:v>
                </c:pt>
                <c:pt idx="150">
                  <c:v>45350</c:v>
                </c:pt>
                <c:pt idx="151">
                  <c:v>45351</c:v>
                </c:pt>
                <c:pt idx="152">
                  <c:v>45352</c:v>
                </c:pt>
                <c:pt idx="153">
                  <c:v>45353</c:v>
                </c:pt>
                <c:pt idx="154">
                  <c:v>45354</c:v>
                </c:pt>
                <c:pt idx="155">
                  <c:v>45355</c:v>
                </c:pt>
                <c:pt idx="156">
                  <c:v>45356</c:v>
                </c:pt>
                <c:pt idx="157">
                  <c:v>45357</c:v>
                </c:pt>
                <c:pt idx="158">
                  <c:v>45358</c:v>
                </c:pt>
                <c:pt idx="159">
                  <c:v>45359</c:v>
                </c:pt>
                <c:pt idx="160">
                  <c:v>45360</c:v>
                </c:pt>
                <c:pt idx="161">
                  <c:v>45361</c:v>
                </c:pt>
                <c:pt idx="162">
                  <c:v>45362</c:v>
                </c:pt>
                <c:pt idx="163">
                  <c:v>45363</c:v>
                </c:pt>
                <c:pt idx="164">
                  <c:v>45364</c:v>
                </c:pt>
                <c:pt idx="165">
                  <c:v>45365</c:v>
                </c:pt>
                <c:pt idx="166">
                  <c:v>45366</c:v>
                </c:pt>
                <c:pt idx="167">
                  <c:v>45367</c:v>
                </c:pt>
                <c:pt idx="168">
                  <c:v>45368</c:v>
                </c:pt>
                <c:pt idx="169">
                  <c:v>45369</c:v>
                </c:pt>
                <c:pt idx="170">
                  <c:v>45370</c:v>
                </c:pt>
                <c:pt idx="171">
                  <c:v>45371</c:v>
                </c:pt>
                <c:pt idx="172">
                  <c:v>45372</c:v>
                </c:pt>
                <c:pt idx="173">
                  <c:v>45373</c:v>
                </c:pt>
                <c:pt idx="174">
                  <c:v>45374</c:v>
                </c:pt>
                <c:pt idx="175">
                  <c:v>45375</c:v>
                </c:pt>
                <c:pt idx="176">
                  <c:v>45376</c:v>
                </c:pt>
                <c:pt idx="177">
                  <c:v>45377</c:v>
                </c:pt>
                <c:pt idx="178">
                  <c:v>45378</c:v>
                </c:pt>
                <c:pt idx="179">
                  <c:v>45379</c:v>
                </c:pt>
                <c:pt idx="180">
                  <c:v>45380</c:v>
                </c:pt>
                <c:pt idx="181">
                  <c:v>45381</c:v>
                </c:pt>
                <c:pt idx="182">
                  <c:v>45382</c:v>
                </c:pt>
                <c:pt idx="183">
                  <c:v>45383</c:v>
                </c:pt>
                <c:pt idx="184">
                  <c:v>45384</c:v>
                </c:pt>
                <c:pt idx="185">
                  <c:v>45385</c:v>
                </c:pt>
                <c:pt idx="186">
                  <c:v>45386</c:v>
                </c:pt>
                <c:pt idx="187">
                  <c:v>45387</c:v>
                </c:pt>
                <c:pt idx="188">
                  <c:v>45388</c:v>
                </c:pt>
                <c:pt idx="189">
                  <c:v>45389</c:v>
                </c:pt>
                <c:pt idx="190">
                  <c:v>45390</c:v>
                </c:pt>
                <c:pt idx="191">
                  <c:v>45391</c:v>
                </c:pt>
                <c:pt idx="192">
                  <c:v>45392</c:v>
                </c:pt>
                <c:pt idx="193">
                  <c:v>45393</c:v>
                </c:pt>
                <c:pt idx="194">
                  <c:v>45394</c:v>
                </c:pt>
                <c:pt idx="195">
                  <c:v>45395</c:v>
                </c:pt>
                <c:pt idx="196">
                  <c:v>45396</c:v>
                </c:pt>
                <c:pt idx="197">
                  <c:v>45397</c:v>
                </c:pt>
                <c:pt idx="198">
                  <c:v>45398</c:v>
                </c:pt>
                <c:pt idx="199">
                  <c:v>45399</c:v>
                </c:pt>
                <c:pt idx="200">
                  <c:v>45400</c:v>
                </c:pt>
                <c:pt idx="201">
                  <c:v>45401</c:v>
                </c:pt>
                <c:pt idx="202">
                  <c:v>45402</c:v>
                </c:pt>
                <c:pt idx="203">
                  <c:v>45403</c:v>
                </c:pt>
                <c:pt idx="204">
                  <c:v>45404</c:v>
                </c:pt>
                <c:pt idx="205">
                  <c:v>45405</c:v>
                </c:pt>
                <c:pt idx="206">
                  <c:v>45406</c:v>
                </c:pt>
                <c:pt idx="207">
                  <c:v>45407</c:v>
                </c:pt>
                <c:pt idx="208">
                  <c:v>45408</c:v>
                </c:pt>
                <c:pt idx="209">
                  <c:v>45409</c:v>
                </c:pt>
                <c:pt idx="210">
                  <c:v>45410</c:v>
                </c:pt>
                <c:pt idx="211">
                  <c:v>45411</c:v>
                </c:pt>
                <c:pt idx="212">
                  <c:v>45412</c:v>
                </c:pt>
                <c:pt idx="213">
                  <c:v>45413</c:v>
                </c:pt>
                <c:pt idx="214">
                  <c:v>45414</c:v>
                </c:pt>
                <c:pt idx="215">
                  <c:v>45415</c:v>
                </c:pt>
                <c:pt idx="216">
                  <c:v>45416</c:v>
                </c:pt>
                <c:pt idx="217">
                  <c:v>45417</c:v>
                </c:pt>
                <c:pt idx="218">
                  <c:v>45418</c:v>
                </c:pt>
                <c:pt idx="219">
                  <c:v>45419</c:v>
                </c:pt>
                <c:pt idx="220">
                  <c:v>45420</c:v>
                </c:pt>
                <c:pt idx="221">
                  <c:v>45421</c:v>
                </c:pt>
                <c:pt idx="222">
                  <c:v>45422</c:v>
                </c:pt>
                <c:pt idx="223">
                  <c:v>45423</c:v>
                </c:pt>
                <c:pt idx="224">
                  <c:v>45424</c:v>
                </c:pt>
                <c:pt idx="225">
                  <c:v>45425</c:v>
                </c:pt>
                <c:pt idx="226">
                  <c:v>45426</c:v>
                </c:pt>
                <c:pt idx="227">
                  <c:v>45427</c:v>
                </c:pt>
                <c:pt idx="228">
                  <c:v>45428</c:v>
                </c:pt>
                <c:pt idx="229">
                  <c:v>45429</c:v>
                </c:pt>
                <c:pt idx="230">
                  <c:v>45430</c:v>
                </c:pt>
                <c:pt idx="231">
                  <c:v>45431</c:v>
                </c:pt>
                <c:pt idx="232">
                  <c:v>45432</c:v>
                </c:pt>
                <c:pt idx="233">
                  <c:v>45433</c:v>
                </c:pt>
                <c:pt idx="234">
                  <c:v>45434</c:v>
                </c:pt>
                <c:pt idx="235">
                  <c:v>45435</c:v>
                </c:pt>
                <c:pt idx="236">
                  <c:v>45436</c:v>
                </c:pt>
                <c:pt idx="237">
                  <c:v>45437</c:v>
                </c:pt>
                <c:pt idx="238">
                  <c:v>45438</c:v>
                </c:pt>
                <c:pt idx="239">
                  <c:v>45439</c:v>
                </c:pt>
                <c:pt idx="240">
                  <c:v>45440</c:v>
                </c:pt>
                <c:pt idx="241">
                  <c:v>45441</c:v>
                </c:pt>
                <c:pt idx="242">
                  <c:v>45442</c:v>
                </c:pt>
                <c:pt idx="243">
                  <c:v>45443</c:v>
                </c:pt>
                <c:pt idx="244">
                  <c:v>45444</c:v>
                </c:pt>
                <c:pt idx="245">
                  <c:v>45445</c:v>
                </c:pt>
                <c:pt idx="246">
                  <c:v>45446</c:v>
                </c:pt>
                <c:pt idx="247">
                  <c:v>45447</c:v>
                </c:pt>
                <c:pt idx="248">
                  <c:v>45448</c:v>
                </c:pt>
                <c:pt idx="249">
                  <c:v>45449</c:v>
                </c:pt>
                <c:pt idx="250">
                  <c:v>45450</c:v>
                </c:pt>
                <c:pt idx="251">
                  <c:v>45451</c:v>
                </c:pt>
                <c:pt idx="252">
                  <c:v>45452</c:v>
                </c:pt>
                <c:pt idx="253">
                  <c:v>45453</c:v>
                </c:pt>
                <c:pt idx="254">
                  <c:v>45454</c:v>
                </c:pt>
                <c:pt idx="255">
                  <c:v>45455</c:v>
                </c:pt>
                <c:pt idx="256">
                  <c:v>45456</c:v>
                </c:pt>
                <c:pt idx="257">
                  <c:v>45457</c:v>
                </c:pt>
                <c:pt idx="258">
                  <c:v>45458</c:v>
                </c:pt>
                <c:pt idx="259">
                  <c:v>45459</c:v>
                </c:pt>
                <c:pt idx="260">
                  <c:v>45460</c:v>
                </c:pt>
                <c:pt idx="261">
                  <c:v>45461</c:v>
                </c:pt>
                <c:pt idx="262">
                  <c:v>45462</c:v>
                </c:pt>
                <c:pt idx="263">
                  <c:v>45463</c:v>
                </c:pt>
                <c:pt idx="264">
                  <c:v>45464</c:v>
                </c:pt>
                <c:pt idx="265">
                  <c:v>45465</c:v>
                </c:pt>
                <c:pt idx="266">
                  <c:v>45466</c:v>
                </c:pt>
                <c:pt idx="267">
                  <c:v>45467</c:v>
                </c:pt>
                <c:pt idx="268">
                  <c:v>45468</c:v>
                </c:pt>
                <c:pt idx="269">
                  <c:v>45469</c:v>
                </c:pt>
                <c:pt idx="270">
                  <c:v>45470</c:v>
                </c:pt>
                <c:pt idx="271">
                  <c:v>45471</c:v>
                </c:pt>
                <c:pt idx="272">
                  <c:v>45472</c:v>
                </c:pt>
                <c:pt idx="273">
                  <c:v>45473</c:v>
                </c:pt>
                <c:pt idx="274">
                  <c:v>45474</c:v>
                </c:pt>
                <c:pt idx="275">
                  <c:v>45475</c:v>
                </c:pt>
                <c:pt idx="276">
                  <c:v>45476</c:v>
                </c:pt>
                <c:pt idx="277">
                  <c:v>45477</c:v>
                </c:pt>
                <c:pt idx="278">
                  <c:v>45478</c:v>
                </c:pt>
                <c:pt idx="279">
                  <c:v>45479</c:v>
                </c:pt>
                <c:pt idx="280">
                  <c:v>45480</c:v>
                </c:pt>
                <c:pt idx="281">
                  <c:v>45481</c:v>
                </c:pt>
                <c:pt idx="282">
                  <c:v>45482</c:v>
                </c:pt>
                <c:pt idx="283">
                  <c:v>45483</c:v>
                </c:pt>
                <c:pt idx="284">
                  <c:v>45484</c:v>
                </c:pt>
                <c:pt idx="285">
                  <c:v>45485</c:v>
                </c:pt>
                <c:pt idx="286">
                  <c:v>45486</c:v>
                </c:pt>
                <c:pt idx="287">
                  <c:v>45487</c:v>
                </c:pt>
                <c:pt idx="288">
                  <c:v>45488</c:v>
                </c:pt>
                <c:pt idx="289">
                  <c:v>45489</c:v>
                </c:pt>
                <c:pt idx="290">
                  <c:v>45490</c:v>
                </c:pt>
                <c:pt idx="291">
                  <c:v>45491</c:v>
                </c:pt>
                <c:pt idx="292">
                  <c:v>45492</c:v>
                </c:pt>
                <c:pt idx="293">
                  <c:v>45493</c:v>
                </c:pt>
                <c:pt idx="294">
                  <c:v>45494</c:v>
                </c:pt>
                <c:pt idx="295">
                  <c:v>45495</c:v>
                </c:pt>
                <c:pt idx="296">
                  <c:v>45496</c:v>
                </c:pt>
                <c:pt idx="297">
                  <c:v>45497</c:v>
                </c:pt>
                <c:pt idx="298">
                  <c:v>45498</c:v>
                </c:pt>
                <c:pt idx="299">
                  <c:v>45499</c:v>
                </c:pt>
                <c:pt idx="300">
                  <c:v>45500</c:v>
                </c:pt>
                <c:pt idx="301">
                  <c:v>45501</c:v>
                </c:pt>
                <c:pt idx="302">
                  <c:v>45502</c:v>
                </c:pt>
                <c:pt idx="303">
                  <c:v>45503</c:v>
                </c:pt>
                <c:pt idx="304">
                  <c:v>45504</c:v>
                </c:pt>
                <c:pt idx="305">
                  <c:v>45505</c:v>
                </c:pt>
                <c:pt idx="306">
                  <c:v>45506</c:v>
                </c:pt>
                <c:pt idx="307">
                  <c:v>45507</c:v>
                </c:pt>
                <c:pt idx="308">
                  <c:v>45508</c:v>
                </c:pt>
                <c:pt idx="309">
                  <c:v>45509</c:v>
                </c:pt>
                <c:pt idx="310">
                  <c:v>45510</c:v>
                </c:pt>
                <c:pt idx="311">
                  <c:v>45511</c:v>
                </c:pt>
                <c:pt idx="312">
                  <c:v>45512</c:v>
                </c:pt>
                <c:pt idx="313">
                  <c:v>45513</c:v>
                </c:pt>
                <c:pt idx="314">
                  <c:v>45514</c:v>
                </c:pt>
                <c:pt idx="315">
                  <c:v>45515</c:v>
                </c:pt>
                <c:pt idx="316">
                  <c:v>45516</c:v>
                </c:pt>
                <c:pt idx="317">
                  <c:v>45517</c:v>
                </c:pt>
                <c:pt idx="318">
                  <c:v>45518</c:v>
                </c:pt>
                <c:pt idx="319">
                  <c:v>45519</c:v>
                </c:pt>
                <c:pt idx="320">
                  <c:v>45520</c:v>
                </c:pt>
                <c:pt idx="321">
                  <c:v>45521</c:v>
                </c:pt>
                <c:pt idx="322">
                  <c:v>45522</c:v>
                </c:pt>
                <c:pt idx="323">
                  <c:v>45523</c:v>
                </c:pt>
                <c:pt idx="324">
                  <c:v>45524</c:v>
                </c:pt>
                <c:pt idx="325">
                  <c:v>45525</c:v>
                </c:pt>
                <c:pt idx="326">
                  <c:v>45526</c:v>
                </c:pt>
                <c:pt idx="327">
                  <c:v>45527</c:v>
                </c:pt>
                <c:pt idx="328">
                  <c:v>45528</c:v>
                </c:pt>
                <c:pt idx="329">
                  <c:v>45529</c:v>
                </c:pt>
                <c:pt idx="330">
                  <c:v>45530</c:v>
                </c:pt>
                <c:pt idx="331">
                  <c:v>45531</c:v>
                </c:pt>
                <c:pt idx="332">
                  <c:v>45532</c:v>
                </c:pt>
                <c:pt idx="333">
                  <c:v>45533</c:v>
                </c:pt>
                <c:pt idx="334">
                  <c:v>45534</c:v>
                </c:pt>
                <c:pt idx="335">
                  <c:v>45535</c:v>
                </c:pt>
                <c:pt idx="336">
                  <c:v>45536</c:v>
                </c:pt>
                <c:pt idx="337">
                  <c:v>45537</c:v>
                </c:pt>
                <c:pt idx="338">
                  <c:v>45538</c:v>
                </c:pt>
                <c:pt idx="339">
                  <c:v>45539</c:v>
                </c:pt>
                <c:pt idx="340">
                  <c:v>45540</c:v>
                </c:pt>
                <c:pt idx="341">
                  <c:v>45541</c:v>
                </c:pt>
                <c:pt idx="342">
                  <c:v>45542</c:v>
                </c:pt>
                <c:pt idx="343">
                  <c:v>45543</c:v>
                </c:pt>
                <c:pt idx="344">
                  <c:v>45544</c:v>
                </c:pt>
                <c:pt idx="345">
                  <c:v>45545</c:v>
                </c:pt>
                <c:pt idx="346">
                  <c:v>45546</c:v>
                </c:pt>
                <c:pt idx="347">
                  <c:v>45547</c:v>
                </c:pt>
                <c:pt idx="348">
                  <c:v>45548</c:v>
                </c:pt>
                <c:pt idx="349">
                  <c:v>45549</c:v>
                </c:pt>
                <c:pt idx="350">
                  <c:v>45550</c:v>
                </c:pt>
                <c:pt idx="351">
                  <c:v>45551</c:v>
                </c:pt>
                <c:pt idx="352">
                  <c:v>45552</c:v>
                </c:pt>
                <c:pt idx="353">
                  <c:v>45553</c:v>
                </c:pt>
                <c:pt idx="354">
                  <c:v>45554</c:v>
                </c:pt>
                <c:pt idx="355">
                  <c:v>45555</c:v>
                </c:pt>
                <c:pt idx="356">
                  <c:v>45556</c:v>
                </c:pt>
                <c:pt idx="357">
                  <c:v>45557</c:v>
                </c:pt>
                <c:pt idx="358">
                  <c:v>45558</c:v>
                </c:pt>
                <c:pt idx="359">
                  <c:v>45559</c:v>
                </c:pt>
                <c:pt idx="360">
                  <c:v>45560</c:v>
                </c:pt>
                <c:pt idx="361">
                  <c:v>45561</c:v>
                </c:pt>
                <c:pt idx="362">
                  <c:v>45562</c:v>
                </c:pt>
                <c:pt idx="363">
                  <c:v>45563</c:v>
                </c:pt>
                <c:pt idx="364">
                  <c:v>45564</c:v>
                </c:pt>
                <c:pt idx="365">
                  <c:v>45565</c:v>
                </c:pt>
              </c:numCache>
            </c:numRef>
          </c:cat>
          <c:val>
            <c:numRef>
              <c:f>Uttag!$BC$5:$BC$370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1F9C-40D3-8B65-A5E94D5A686F}"/>
            </c:ext>
          </c:extLst>
        </c:ser>
        <c:ser>
          <c:idx val="2"/>
          <c:order val="2"/>
          <c:tx>
            <c:strRef>
              <c:f>Uttag!$BD$3</c:f>
              <c:strCache>
                <c:ptCount val="1"/>
                <c:pt idx="0">
                  <c:v>Vinter 2</c:v>
                </c:pt>
              </c:strCache>
            </c:strRef>
          </c:tx>
          <c:spPr>
            <a:solidFill>
              <a:schemeClr val="accent3"/>
            </a:solidFill>
            <a:ln>
              <a:noFill/>
            </a:ln>
            <a:effectLst/>
          </c:spPr>
          <c:cat>
            <c:numRef>
              <c:f>Uttag!$D$5:$D$370</c:f>
              <c:numCache>
                <c:formatCode>d\-mmm</c:formatCode>
                <c:ptCount val="366"/>
                <c:pt idx="0">
                  <c:v>45200</c:v>
                </c:pt>
                <c:pt idx="1">
                  <c:v>45201</c:v>
                </c:pt>
                <c:pt idx="2">
                  <c:v>45202</c:v>
                </c:pt>
                <c:pt idx="3">
                  <c:v>45203</c:v>
                </c:pt>
                <c:pt idx="4">
                  <c:v>45204</c:v>
                </c:pt>
                <c:pt idx="5">
                  <c:v>45205</c:v>
                </c:pt>
                <c:pt idx="6">
                  <c:v>45206</c:v>
                </c:pt>
                <c:pt idx="7">
                  <c:v>45207</c:v>
                </c:pt>
                <c:pt idx="8">
                  <c:v>45208</c:v>
                </c:pt>
                <c:pt idx="9">
                  <c:v>45209</c:v>
                </c:pt>
                <c:pt idx="10">
                  <c:v>45210</c:v>
                </c:pt>
                <c:pt idx="11">
                  <c:v>45211</c:v>
                </c:pt>
                <c:pt idx="12">
                  <c:v>45212</c:v>
                </c:pt>
                <c:pt idx="13">
                  <c:v>45213</c:v>
                </c:pt>
                <c:pt idx="14">
                  <c:v>45214</c:v>
                </c:pt>
                <c:pt idx="15">
                  <c:v>45215</c:v>
                </c:pt>
                <c:pt idx="16">
                  <c:v>45216</c:v>
                </c:pt>
                <c:pt idx="17">
                  <c:v>45217</c:v>
                </c:pt>
                <c:pt idx="18">
                  <c:v>45218</c:v>
                </c:pt>
                <c:pt idx="19">
                  <c:v>45219</c:v>
                </c:pt>
                <c:pt idx="20">
                  <c:v>45220</c:v>
                </c:pt>
                <c:pt idx="21">
                  <c:v>45221</c:v>
                </c:pt>
                <c:pt idx="22">
                  <c:v>45222</c:v>
                </c:pt>
                <c:pt idx="23">
                  <c:v>45223</c:v>
                </c:pt>
                <c:pt idx="24">
                  <c:v>45224</c:v>
                </c:pt>
                <c:pt idx="25">
                  <c:v>45225</c:v>
                </c:pt>
                <c:pt idx="26">
                  <c:v>45226</c:v>
                </c:pt>
                <c:pt idx="27">
                  <c:v>45227</c:v>
                </c:pt>
                <c:pt idx="28">
                  <c:v>45228</c:v>
                </c:pt>
                <c:pt idx="29">
                  <c:v>45229</c:v>
                </c:pt>
                <c:pt idx="30">
                  <c:v>45230</c:v>
                </c:pt>
                <c:pt idx="31">
                  <c:v>45231</c:v>
                </c:pt>
                <c:pt idx="32">
                  <c:v>45232</c:v>
                </c:pt>
                <c:pt idx="33">
                  <c:v>45233</c:v>
                </c:pt>
                <c:pt idx="34">
                  <c:v>45234</c:v>
                </c:pt>
                <c:pt idx="35">
                  <c:v>45235</c:v>
                </c:pt>
                <c:pt idx="36">
                  <c:v>45236</c:v>
                </c:pt>
                <c:pt idx="37">
                  <c:v>45237</c:v>
                </c:pt>
                <c:pt idx="38">
                  <c:v>45238</c:v>
                </c:pt>
                <c:pt idx="39">
                  <c:v>45239</c:v>
                </c:pt>
                <c:pt idx="40">
                  <c:v>45240</c:v>
                </c:pt>
                <c:pt idx="41">
                  <c:v>45241</c:v>
                </c:pt>
                <c:pt idx="42">
                  <c:v>45242</c:v>
                </c:pt>
                <c:pt idx="43">
                  <c:v>45243</c:v>
                </c:pt>
                <c:pt idx="44">
                  <c:v>45244</c:v>
                </c:pt>
                <c:pt idx="45">
                  <c:v>45245</c:v>
                </c:pt>
                <c:pt idx="46">
                  <c:v>45246</c:v>
                </c:pt>
                <c:pt idx="47">
                  <c:v>45247</c:v>
                </c:pt>
                <c:pt idx="48">
                  <c:v>45248</c:v>
                </c:pt>
                <c:pt idx="49">
                  <c:v>45249</c:v>
                </c:pt>
                <c:pt idx="50">
                  <c:v>45250</c:v>
                </c:pt>
                <c:pt idx="51">
                  <c:v>45251</c:v>
                </c:pt>
                <c:pt idx="52">
                  <c:v>45252</c:v>
                </c:pt>
                <c:pt idx="53">
                  <c:v>45253</c:v>
                </c:pt>
                <c:pt idx="54">
                  <c:v>45254</c:v>
                </c:pt>
                <c:pt idx="55">
                  <c:v>45255</c:v>
                </c:pt>
                <c:pt idx="56">
                  <c:v>45256</c:v>
                </c:pt>
                <c:pt idx="57">
                  <c:v>45257</c:v>
                </c:pt>
                <c:pt idx="58">
                  <c:v>45258</c:v>
                </c:pt>
                <c:pt idx="59">
                  <c:v>45259</c:v>
                </c:pt>
                <c:pt idx="60">
                  <c:v>45260</c:v>
                </c:pt>
                <c:pt idx="61">
                  <c:v>45261</c:v>
                </c:pt>
                <c:pt idx="62">
                  <c:v>45262</c:v>
                </c:pt>
                <c:pt idx="63">
                  <c:v>45263</c:v>
                </c:pt>
                <c:pt idx="64">
                  <c:v>45264</c:v>
                </c:pt>
                <c:pt idx="65">
                  <c:v>45265</c:v>
                </c:pt>
                <c:pt idx="66">
                  <c:v>45266</c:v>
                </c:pt>
                <c:pt idx="67">
                  <c:v>45267</c:v>
                </c:pt>
                <c:pt idx="68">
                  <c:v>45268</c:v>
                </c:pt>
                <c:pt idx="69">
                  <c:v>45269</c:v>
                </c:pt>
                <c:pt idx="70">
                  <c:v>45270</c:v>
                </c:pt>
                <c:pt idx="71">
                  <c:v>45271</c:v>
                </c:pt>
                <c:pt idx="72">
                  <c:v>45272</c:v>
                </c:pt>
                <c:pt idx="73">
                  <c:v>45273</c:v>
                </c:pt>
                <c:pt idx="74">
                  <c:v>45274</c:v>
                </c:pt>
                <c:pt idx="75">
                  <c:v>45275</c:v>
                </c:pt>
                <c:pt idx="76">
                  <c:v>45276</c:v>
                </c:pt>
                <c:pt idx="77">
                  <c:v>45277</c:v>
                </c:pt>
                <c:pt idx="78">
                  <c:v>45278</c:v>
                </c:pt>
                <c:pt idx="79">
                  <c:v>45279</c:v>
                </c:pt>
                <c:pt idx="80">
                  <c:v>45280</c:v>
                </c:pt>
                <c:pt idx="81">
                  <c:v>45281</c:v>
                </c:pt>
                <c:pt idx="82">
                  <c:v>45282</c:v>
                </c:pt>
                <c:pt idx="83">
                  <c:v>45283</c:v>
                </c:pt>
                <c:pt idx="84">
                  <c:v>45284</c:v>
                </c:pt>
                <c:pt idx="85">
                  <c:v>45285</c:v>
                </c:pt>
                <c:pt idx="86">
                  <c:v>45286</c:v>
                </c:pt>
                <c:pt idx="87">
                  <c:v>45287</c:v>
                </c:pt>
                <c:pt idx="88">
                  <c:v>45288</c:v>
                </c:pt>
                <c:pt idx="89">
                  <c:v>45289</c:v>
                </c:pt>
                <c:pt idx="90">
                  <c:v>45290</c:v>
                </c:pt>
                <c:pt idx="91">
                  <c:v>45291</c:v>
                </c:pt>
                <c:pt idx="92">
                  <c:v>45292</c:v>
                </c:pt>
                <c:pt idx="93">
                  <c:v>45293</c:v>
                </c:pt>
                <c:pt idx="94">
                  <c:v>45294</c:v>
                </c:pt>
                <c:pt idx="95">
                  <c:v>45295</c:v>
                </c:pt>
                <c:pt idx="96">
                  <c:v>45296</c:v>
                </c:pt>
                <c:pt idx="97">
                  <c:v>45297</c:v>
                </c:pt>
                <c:pt idx="98">
                  <c:v>45298</c:v>
                </c:pt>
                <c:pt idx="99">
                  <c:v>45299</c:v>
                </c:pt>
                <c:pt idx="100">
                  <c:v>45300</c:v>
                </c:pt>
                <c:pt idx="101">
                  <c:v>45301</c:v>
                </c:pt>
                <c:pt idx="102">
                  <c:v>45302</c:v>
                </c:pt>
                <c:pt idx="103">
                  <c:v>45303</c:v>
                </c:pt>
                <c:pt idx="104">
                  <c:v>45304</c:v>
                </c:pt>
                <c:pt idx="105">
                  <c:v>45305</c:v>
                </c:pt>
                <c:pt idx="106">
                  <c:v>45306</c:v>
                </c:pt>
                <c:pt idx="107">
                  <c:v>45307</c:v>
                </c:pt>
                <c:pt idx="108">
                  <c:v>45308</c:v>
                </c:pt>
                <c:pt idx="109">
                  <c:v>45309</c:v>
                </c:pt>
                <c:pt idx="110">
                  <c:v>45310</c:v>
                </c:pt>
                <c:pt idx="111">
                  <c:v>45311</c:v>
                </c:pt>
                <c:pt idx="112">
                  <c:v>45312</c:v>
                </c:pt>
                <c:pt idx="113">
                  <c:v>45313</c:v>
                </c:pt>
                <c:pt idx="114">
                  <c:v>45314</c:v>
                </c:pt>
                <c:pt idx="115">
                  <c:v>45315</c:v>
                </c:pt>
                <c:pt idx="116">
                  <c:v>45316</c:v>
                </c:pt>
                <c:pt idx="117">
                  <c:v>45317</c:v>
                </c:pt>
                <c:pt idx="118">
                  <c:v>45318</c:v>
                </c:pt>
                <c:pt idx="119">
                  <c:v>45319</c:v>
                </c:pt>
                <c:pt idx="120">
                  <c:v>45320</c:v>
                </c:pt>
                <c:pt idx="121">
                  <c:v>45321</c:v>
                </c:pt>
                <c:pt idx="122">
                  <c:v>45322</c:v>
                </c:pt>
                <c:pt idx="123">
                  <c:v>45323</c:v>
                </c:pt>
                <c:pt idx="124">
                  <c:v>45324</c:v>
                </c:pt>
                <c:pt idx="125">
                  <c:v>45325</c:v>
                </c:pt>
                <c:pt idx="126">
                  <c:v>45326</c:v>
                </c:pt>
                <c:pt idx="127">
                  <c:v>45327</c:v>
                </c:pt>
                <c:pt idx="128">
                  <c:v>45328</c:v>
                </c:pt>
                <c:pt idx="129">
                  <c:v>45329</c:v>
                </c:pt>
                <c:pt idx="130">
                  <c:v>45330</c:v>
                </c:pt>
                <c:pt idx="131">
                  <c:v>45331</c:v>
                </c:pt>
                <c:pt idx="132">
                  <c:v>45332</c:v>
                </c:pt>
                <c:pt idx="133">
                  <c:v>45333</c:v>
                </c:pt>
                <c:pt idx="134">
                  <c:v>45334</c:v>
                </c:pt>
                <c:pt idx="135">
                  <c:v>45335</c:v>
                </c:pt>
                <c:pt idx="136">
                  <c:v>45336</c:v>
                </c:pt>
                <c:pt idx="137">
                  <c:v>45337</c:v>
                </c:pt>
                <c:pt idx="138">
                  <c:v>45338</c:v>
                </c:pt>
                <c:pt idx="139">
                  <c:v>45339</c:v>
                </c:pt>
                <c:pt idx="140">
                  <c:v>45340</c:v>
                </c:pt>
                <c:pt idx="141">
                  <c:v>45341</c:v>
                </c:pt>
                <c:pt idx="142">
                  <c:v>45342</c:v>
                </c:pt>
                <c:pt idx="143">
                  <c:v>45343</c:v>
                </c:pt>
                <c:pt idx="144">
                  <c:v>45344</c:v>
                </c:pt>
                <c:pt idx="145">
                  <c:v>45345</c:v>
                </c:pt>
                <c:pt idx="146">
                  <c:v>45346</c:v>
                </c:pt>
                <c:pt idx="147">
                  <c:v>45347</c:v>
                </c:pt>
                <c:pt idx="148">
                  <c:v>45348</c:v>
                </c:pt>
                <c:pt idx="149">
                  <c:v>45349</c:v>
                </c:pt>
                <c:pt idx="150">
                  <c:v>45350</c:v>
                </c:pt>
                <c:pt idx="151">
                  <c:v>45351</c:v>
                </c:pt>
                <c:pt idx="152">
                  <c:v>45352</c:v>
                </c:pt>
                <c:pt idx="153">
                  <c:v>45353</c:v>
                </c:pt>
                <c:pt idx="154">
                  <c:v>45354</c:v>
                </c:pt>
                <c:pt idx="155">
                  <c:v>45355</c:v>
                </c:pt>
                <c:pt idx="156">
                  <c:v>45356</c:v>
                </c:pt>
                <c:pt idx="157">
                  <c:v>45357</c:v>
                </c:pt>
                <c:pt idx="158">
                  <c:v>45358</c:v>
                </c:pt>
                <c:pt idx="159">
                  <c:v>45359</c:v>
                </c:pt>
                <c:pt idx="160">
                  <c:v>45360</c:v>
                </c:pt>
                <c:pt idx="161">
                  <c:v>45361</c:v>
                </c:pt>
                <c:pt idx="162">
                  <c:v>45362</c:v>
                </c:pt>
                <c:pt idx="163">
                  <c:v>45363</c:v>
                </c:pt>
                <c:pt idx="164">
                  <c:v>45364</c:v>
                </c:pt>
                <c:pt idx="165">
                  <c:v>45365</c:v>
                </c:pt>
                <c:pt idx="166">
                  <c:v>45366</c:v>
                </c:pt>
                <c:pt idx="167">
                  <c:v>45367</c:v>
                </c:pt>
                <c:pt idx="168">
                  <c:v>45368</c:v>
                </c:pt>
                <c:pt idx="169">
                  <c:v>45369</c:v>
                </c:pt>
                <c:pt idx="170">
                  <c:v>45370</c:v>
                </c:pt>
                <c:pt idx="171">
                  <c:v>45371</c:v>
                </c:pt>
                <c:pt idx="172">
                  <c:v>45372</c:v>
                </c:pt>
                <c:pt idx="173">
                  <c:v>45373</c:v>
                </c:pt>
                <c:pt idx="174">
                  <c:v>45374</c:v>
                </c:pt>
                <c:pt idx="175">
                  <c:v>45375</c:v>
                </c:pt>
                <c:pt idx="176">
                  <c:v>45376</c:v>
                </c:pt>
                <c:pt idx="177">
                  <c:v>45377</c:v>
                </c:pt>
                <c:pt idx="178">
                  <c:v>45378</c:v>
                </c:pt>
                <c:pt idx="179">
                  <c:v>45379</c:v>
                </c:pt>
                <c:pt idx="180">
                  <c:v>45380</c:v>
                </c:pt>
                <c:pt idx="181">
                  <c:v>45381</c:v>
                </c:pt>
                <c:pt idx="182">
                  <c:v>45382</c:v>
                </c:pt>
                <c:pt idx="183">
                  <c:v>45383</c:v>
                </c:pt>
                <c:pt idx="184">
                  <c:v>45384</c:v>
                </c:pt>
                <c:pt idx="185">
                  <c:v>45385</c:v>
                </c:pt>
                <c:pt idx="186">
                  <c:v>45386</c:v>
                </c:pt>
                <c:pt idx="187">
                  <c:v>45387</c:v>
                </c:pt>
                <c:pt idx="188">
                  <c:v>45388</c:v>
                </c:pt>
                <c:pt idx="189">
                  <c:v>45389</c:v>
                </c:pt>
                <c:pt idx="190">
                  <c:v>45390</c:v>
                </c:pt>
                <c:pt idx="191">
                  <c:v>45391</c:v>
                </c:pt>
                <c:pt idx="192">
                  <c:v>45392</c:v>
                </c:pt>
                <c:pt idx="193">
                  <c:v>45393</c:v>
                </c:pt>
                <c:pt idx="194">
                  <c:v>45394</c:v>
                </c:pt>
                <c:pt idx="195">
                  <c:v>45395</c:v>
                </c:pt>
                <c:pt idx="196">
                  <c:v>45396</c:v>
                </c:pt>
                <c:pt idx="197">
                  <c:v>45397</c:v>
                </c:pt>
                <c:pt idx="198">
                  <c:v>45398</c:v>
                </c:pt>
                <c:pt idx="199">
                  <c:v>45399</c:v>
                </c:pt>
                <c:pt idx="200">
                  <c:v>45400</c:v>
                </c:pt>
                <c:pt idx="201">
                  <c:v>45401</c:v>
                </c:pt>
                <c:pt idx="202">
                  <c:v>45402</c:v>
                </c:pt>
                <c:pt idx="203">
                  <c:v>45403</c:v>
                </c:pt>
                <c:pt idx="204">
                  <c:v>45404</c:v>
                </c:pt>
                <c:pt idx="205">
                  <c:v>45405</c:v>
                </c:pt>
                <c:pt idx="206">
                  <c:v>45406</c:v>
                </c:pt>
                <c:pt idx="207">
                  <c:v>45407</c:v>
                </c:pt>
                <c:pt idx="208">
                  <c:v>45408</c:v>
                </c:pt>
                <c:pt idx="209">
                  <c:v>45409</c:v>
                </c:pt>
                <c:pt idx="210">
                  <c:v>45410</c:v>
                </c:pt>
                <c:pt idx="211">
                  <c:v>45411</c:v>
                </c:pt>
                <c:pt idx="212">
                  <c:v>45412</c:v>
                </c:pt>
                <c:pt idx="213">
                  <c:v>45413</c:v>
                </c:pt>
                <c:pt idx="214">
                  <c:v>45414</c:v>
                </c:pt>
                <c:pt idx="215">
                  <c:v>45415</c:v>
                </c:pt>
                <c:pt idx="216">
                  <c:v>45416</c:v>
                </c:pt>
                <c:pt idx="217">
                  <c:v>45417</c:v>
                </c:pt>
                <c:pt idx="218">
                  <c:v>45418</c:v>
                </c:pt>
                <c:pt idx="219">
                  <c:v>45419</c:v>
                </c:pt>
                <c:pt idx="220">
                  <c:v>45420</c:v>
                </c:pt>
                <c:pt idx="221">
                  <c:v>45421</c:v>
                </c:pt>
                <c:pt idx="222">
                  <c:v>45422</c:v>
                </c:pt>
                <c:pt idx="223">
                  <c:v>45423</c:v>
                </c:pt>
                <c:pt idx="224">
                  <c:v>45424</c:v>
                </c:pt>
                <c:pt idx="225">
                  <c:v>45425</c:v>
                </c:pt>
                <c:pt idx="226">
                  <c:v>45426</c:v>
                </c:pt>
                <c:pt idx="227">
                  <c:v>45427</c:v>
                </c:pt>
                <c:pt idx="228">
                  <c:v>45428</c:v>
                </c:pt>
                <c:pt idx="229">
                  <c:v>45429</c:v>
                </c:pt>
                <c:pt idx="230">
                  <c:v>45430</c:v>
                </c:pt>
                <c:pt idx="231">
                  <c:v>45431</c:v>
                </c:pt>
                <c:pt idx="232">
                  <c:v>45432</c:v>
                </c:pt>
                <c:pt idx="233">
                  <c:v>45433</c:v>
                </c:pt>
                <c:pt idx="234">
                  <c:v>45434</c:v>
                </c:pt>
                <c:pt idx="235">
                  <c:v>45435</c:v>
                </c:pt>
                <c:pt idx="236">
                  <c:v>45436</c:v>
                </c:pt>
                <c:pt idx="237">
                  <c:v>45437</c:v>
                </c:pt>
                <c:pt idx="238">
                  <c:v>45438</c:v>
                </c:pt>
                <c:pt idx="239">
                  <c:v>45439</c:v>
                </c:pt>
                <c:pt idx="240">
                  <c:v>45440</c:v>
                </c:pt>
                <c:pt idx="241">
                  <c:v>45441</c:v>
                </c:pt>
                <c:pt idx="242">
                  <c:v>45442</c:v>
                </c:pt>
                <c:pt idx="243">
                  <c:v>45443</c:v>
                </c:pt>
                <c:pt idx="244">
                  <c:v>45444</c:v>
                </c:pt>
                <c:pt idx="245">
                  <c:v>45445</c:v>
                </c:pt>
                <c:pt idx="246">
                  <c:v>45446</c:v>
                </c:pt>
                <c:pt idx="247">
                  <c:v>45447</c:v>
                </c:pt>
                <c:pt idx="248">
                  <c:v>45448</c:v>
                </c:pt>
                <c:pt idx="249">
                  <c:v>45449</c:v>
                </c:pt>
                <c:pt idx="250">
                  <c:v>45450</c:v>
                </c:pt>
                <c:pt idx="251">
                  <c:v>45451</c:v>
                </c:pt>
                <c:pt idx="252">
                  <c:v>45452</c:v>
                </c:pt>
                <c:pt idx="253">
                  <c:v>45453</c:v>
                </c:pt>
                <c:pt idx="254">
                  <c:v>45454</c:v>
                </c:pt>
                <c:pt idx="255">
                  <c:v>45455</c:v>
                </c:pt>
                <c:pt idx="256">
                  <c:v>45456</c:v>
                </c:pt>
                <c:pt idx="257">
                  <c:v>45457</c:v>
                </c:pt>
                <c:pt idx="258">
                  <c:v>45458</c:v>
                </c:pt>
                <c:pt idx="259">
                  <c:v>45459</c:v>
                </c:pt>
                <c:pt idx="260">
                  <c:v>45460</c:v>
                </c:pt>
                <c:pt idx="261">
                  <c:v>45461</c:v>
                </c:pt>
                <c:pt idx="262">
                  <c:v>45462</c:v>
                </c:pt>
                <c:pt idx="263">
                  <c:v>45463</c:v>
                </c:pt>
                <c:pt idx="264">
                  <c:v>45464</c:v>
                </c:pt>
                <c:pt idx="265">
                  <c:v>45465</c:v>
                </c:pt>
                <c:pt idx="266">
                  <c:v>45466</c:v>
                </c:pt>
                <c:pt idx="267">
                  <c:v>45467</c:v>
                </c:pt>
                <c:pt idx="268">
                  <c:v>45468</c:v>
                </c:pt>
                <c:pt idx="269">
                  <c:v>45469</c:v>
                </c:pt>
                <c:pt idx="270">
                  <c:v>45470</c:v>
                </c:pt>
                <c:pt idx="271">
                  <c:v>45471</c:v>
                </c:pt>
                <c:pt idx="272">
                  <c:v>45472</c:v>
                </c:pt>
                <c:pt idx="273">
                  <c:v>45473</c:v>
                </c:pt>
                <c:pt idx="274">
                  <c:v>45474</c:v>
                </c:pt>
                <c:pt idx="275">
                  <c:v>45475</c:v>
                </c:pt>
                <c:pt idx="276">
                  <c:v>45476</c:v>
                </c:pt>
                <c:pt idx="277">
                  <c:v>45477</c:v>
                </c:pt>
                <c:pt idx="278">
                  <c:v>45478</c:v>
                </c:pt>
                <c:pt idx="279">
                  <c:v>45479</c:v>
                </c:pt>
                <c:pt idx="280">
                  <c:v>45480</c:v>
                </c:pt>
                <c:pt idx="281">
                  <c:v>45481</c:v>
                </c:pt>
                <c:pt idx="282">
                  <c:v>45482</c:v>
                </c:pt>
                <c:pt idx="283">
                  <c:v>45483</c:v>
                </c:pt>
                <c:pt idx="284">
                  <c:v>45484</c:v>
                </c:pt>
                <c:pt idx="285">
                  <c:v>45485</c:v>
                </c:pt>
                <c:pt idx="286">
                  <c:v>45486</c:v>
                </c:pt>
                <c:pt idx="287">
                  <c:v>45487</c:v>
                </c:pt>
                <c:pt idx="288">
                  <c:v>45488</c:v>
                </c:pt>
                <c:pt idx="289">
                  <c:v>45489</c:v>
                </c:pt>
                <c:pt idx="290">
                  <c:v>45490</c:v>
                </c:pt>
                <c:pt idx="291">
                  <c:v>45491</c:v>
                </c:pt>
                <c:pt idx="292">
                  <c:v>45492</c:v>
                </c:pt>
                <c:pt idx="293">
                  <c:v>45493</c:v>
                </c:pt>
                <c:pt idx="294">
                  <c:v>45494</c:v>
                </c:pt>
                <c:pt idx="295">
                  <c:v>45495</c:v>
                </c:pt>
                <c:pt idx="296">
                  <c:v>45496</c:v>
                </c:pt>
                <c:pt idx="297">
                  <c:v>45497</c:v>
                </c:pt>
                <c:pt idx="298">
                  <c:v>45498</c:v>
                </c:pt>
                <c:pt idx="299">
                  <c:v>45499</c:v>
                </c:pt>
                <c:pt idx="300">
                  <c:v>45500</c:v>
                </c:pt>
                <c:pt idx="301">
                  <c:v>45501</c:v>
                </c:pt>
                <c:pt idx="302">
                  <c:v>45502</c:v>
                </c:pt>
                <c:pt idx="303">
                  <c:v>45503</c:v>
                </c:pt>
                <c:pt idx="304">
                  <c:v>45504</c:v>
                </c:pt>
                <c:pt idx="305">
                  <c:v>45505</c:v>
                </c:pt>
                <c:pt idx="306">
                  <c:v>45506</c:v>
                </c:pt>
                <c:pt idx="307">
                  <c:v>45507</c:v>
                </c:pt>
                <c:pt idx="308">
                  <c:v>45508</c:v>
                </c:pt>
                <c:pt idx="309">
                  <c:v>45509</c:v>
                </c:pt>
                <c:pt idx="310">
                  <c:v>45510</c:v>
                </c:pt>
                <c:pt idx="311">
                  <c:v>45511</c:v>
                </c:pt>
                <c:pt idx="312">
                  <c:v>45512</c:v>
                </c:pt>
                <c:pt idx="313">
                  <c:v>45513</c:v>
                </c:pt>
                <c:pt idx="314">
                  <c:v>45514</c:v>
                </c:pt>
                <c:pt idx="315">
                  <c:v>45515</c:v>
                </c:pt>
                <c:pt idx="316">
                  <c:v>45516</c:v>
                </c:pt>
                <c:pt idx="317">
                  <c:v>45517</c:v>
                </c:pt>
                <c:pt idx="318">
                  <c:v>45518</c:v>
                </c:pt>
                <c:pt idx="319">
                  <c:v>45519</c:v>
                </c:pt>
                <c:pt idx="320">
                  <c:v>45520</c:v>
                </c:pt>
                <c:pt idx="321">
                  <c:v>45521</c:v>
                </c:pt>
                <c:pt idx="322">
                  <c:v>45522</c:v>
                </c:pt>
                <c:pt idx="323">
                  <c:v>45523</c:v>
                </c:pt>
                <c:pt idx="324">
                  <c:v>45524</c:v>
                </c:pt>
                <c:pt idx="325">
                  <c:v>45525</c:v>
                </c:pt>
                <c:pt idx="326">
                  <c:v>45526</c:v>
                </c:pt>
                <c:pt idx="327">
                  <c:v>45527</c:v>
                </c:pt>
                <c:pt idx="328">
                  <c:v>45528</c:v>
                </c:pt>
                <c:pt idx="329">
                  <c:v>45529</c:v>
                </c:pt>
                <c:pt idx="330">
                  <c:v>45530</c:v>
                </c:pt>
                <c:pt idx="331">
                  <c:v>45531</c:v>
                </c:pt>
                <c:pt idx="332">
                  <c:v>45532</c:v>
                </c:pt>
                <c:pt idx="333">
                  <c:v>45533</c:v>
                </c:pt>
                <c:pt idx="334">
                  <c:v>45534</c:v>
                </c:pt>
                <c:pt idx="335">
                  <c:v>45535</c:v>
                </c:pt>
                <c:pt idx="336">
                  <c:v>45536</c:v>
                </c:pt>
                <c:pt idx="337">
                  <c:v>45537</c:v>
                </c:pt>
                <c:pt idx="338">
                  <c:v>45538</c:v>
                </c:pt>
                <c:pt idx="339">
                  <c:v>45539</c:v>
                </c:pt>
                <c:pt idx="340">
                  <c:v>45540</c:v>
                </c:pt>
                <c:pt idx="341">
                  <c:v>45541</c:v>
                </c:pt>
                <c:pt idx="342">
                  <c:v>45542</c:v>
                </c:pt>
                <c:pt idx="343">
                  <c:v>45543</c:v>
                </c:pt>
                <c:pt idx="344">
                  <c:v>45544</c:v>
                </c:pt>
                <c:pt idx="345">
                  <c:v>45545</c:v>
                </c:pt>
                <c:pt idx="346">
                  <c:v>45546</c:v>
                </c:pt>
                <c:pt idx="347">
                  <c:v>45547</c:v>
                </c:pt>
                <c:pt idx="348">
                  <c:v>45548</c:v>
                </c:pt>
                <c:pt idx="349">
                  <c:v>45549</c:v>
                </c:pt>
                <c:pt idx="350">
                  <c:v>45550</c:v>
                </c:pt>
                <c:pt idx="351">
                  <c:v>45551</c:v>
                </c:pt>
                <c:pt idx="352">
                  <c:v>45552</c:v>
                </c:pt>
                <c:pt idx="353">
                  <c:v>45553</c:v>
                </c:pt>
                <c:pt idx="354">
                  <c:v>45554</c:v>
                </c:pt>
                <c:pt idx="355">
                  <c:v>45555</c:v>
                </c:pt>
                <c:pt idx="356">
                  <c:v>45556</c:v>
                </c:pt>
                <c:pt idx="357">
                  <c:v>45557</c:v>
                </c:pt>
                <c:pt idx="358">
                  <c:v>45558</c:v>
                </c:pt>
                <c:pt idx="359">
                  <c:v>45559</c:v>
                </c:pt>
                <c:pt idx="360">
                  <c:v>45560</c:v>
                </c:pt>
                <c:pt idx="361">
                  <c:v>45561</c:v>
                </c:pt>
                <c:pt idx="362">
                  <c:v>45562</c:v>
                </c:pt>
                <c:pt idx="363">
                  <c:v>45563</c:v>
                </c:pt>
                <c:pt idx="364">
                  <c:v>45564</c:v>
                </c:pt>
                <c:pt idx="365">
                  <c:v>45565</c:v>
                </c:pt>
              </c:numCache>
            </c:numRef>
          </c:cat>
          <c:val>
            <c:numRef>
              <c:f>Uttag!$BD$5:$BD$370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1F9C-40D3-8B65-A5E94D5A686F}"/>
            </c:ext>
          </c:extLst>
        </c:ser>
        <c:ser>
          <c:idx val="3"/>
          <c:order val="3"/>
          <c:tx>
            <c:strRef>
              <c:f>Uttag!$BE$3</c:f>
              <c:strCache>
                <c:ptCount val="1"/>
                <c:pt idx="0">
                  <c:v>Vinter 3</c:v>
                </c:pt>
              </c:strCache>
            </c:strRef>
          </c:tx>
          <c:spPr>
            <a:solidFill>
              <a:schemeClr val="accent4"/>
            </a:solidFill>
            <a:ln>
              <a:noFill/>
            </a:ln>
            <a:effectLst/>
          </c:spPr>
          <c:cat>
            <c:numRef>
              <c:f>Uttag!$D$5:$D$370</c:f>
              <c:numCache>
                <c:formatCode>d\-mmm</c:formatCode>
                <c:ptCount val="366"/>
                <c:pt idx="0">
                  <c:v>45200</c:v>
                </c:pt>
                <c:pt idx="1">
                  <c:v>45201</c:v>
                </c:pt>
                <c:pt idx="2">
                  <c:v>45202</c:v>
                </c:pt>
                <c:pt idx="3">
                  <c:v>45203</c:v>
                </c:pt>
                <c:pt idx="4">
                  <c:v>45204</c:v>
                </c:pt>
                <c:pt idx="5">
                  <c:v>45205</c:v>
                </c:pt>
                <c:pt idx="6">
                  <c:v>45206</c:v>
                </c:pt>
                <c:pt idx="7">
                  <c:v>45207</c:v>
                </c:pt>
                <c:pt idx="8">
                  <c:v>45208</c:v>
                </c:pt>
                <c:pt idx="9">
                  <c:v>45209</c:v>
                </c:pt>
                <c:pt idx="10">
                  <c:v>45210</c:v>
                </c:pt>
                <c:pt idx="11">
                  <c:v>45211</c:v>
                </c:pt>
                <c:pt idx="12">
                  <c:v>45212</c:v>
                </c:pt>
                <c:pt idx="13">
                  <c:v>45213</c:v>
                </c:pt>
                <c:pt idx="14">
                  <c:v>45214</c:v>
                </c:pt>
                <c:pt idx="15">
                  <c:v>45215</c:v>
                </c:pt>
                <c:pt idx="16">
                  <c:v>45216</c:v>
                </c:pt>
                <c:pt idx="17">
                  <c:v>45217</c:v>
                </c:pt>
                <c:pt idx="18">
                  <c:v>45218</c:v>
                </c:pt>
                <c:pt idx="19">
                  <c:v>45219</c:v>
                </c:pt>
                <c:pt idx="20">
                  <c:v>45220</c:v>
                </c:pt>
                <c:pt idx="21">
                  <c:v>45221</c:v>
                </c:pt>
                <c:pt idx="22">
                  <c:v>45222</c:v>
                </c:pt>
                <c:pt idx="23">
                  <c:v>45223</c:v>
                </c:pt>
                <c:pt idx="24">
                  <c:v>45224</c:v>
                </c:pt>
                <c:pt idx="25">
                  <c:v>45225</c:v>
                </c:pt>
                <c:pt idx="26">
                  <c:v>45226</c:v>
                </c:pt>
                <c:pt idx="27">
                  <c:v>45227</c:v>
                </c:pt>
                <c:pt idx="28">
                  <c:v>45228</c:v>
                </c:pt>
                <c:pt idx="29">
                  <c:v>45229</c:v>
                </c:pt>
                <c:pt idx="30">
                  <c:v>45230</c:v>
                </c:pt>
                <c:pt idx="31">
                  <c:v>45231</c:v>
                </c:pt>
                <c:pt idx="32">
                  <c:v>45232</c:v>
                </c:pt>
                <c:pt idx="33">
                  <c:v>45233</c:v>
                </c:pt>
                <c:pt idx="34">
                  <c:v>45234</c:v>
                </c:pt>
                <c:pt idx="35">
                  <c:v>45235</c:v>
                </c:pt>
                <c:pt idx="36">
                  <c:v>45236</c:v>
                </c:pt>
                <c:pt idx="37">
                  <c:v>45237</c:v>
                </c:pt>
                <c:pt idx="38">
                  <c:v>45238</c:v>
                </c:pt>
                <c:pt idx="39">
                  <c:v>45239</c:v>
                </c:pt>
                <c:pt idx="40">
                  <c:v>45240</c:v>
                </c:pt>
                <c:pt idx="41">
                  <c:v>45241</c:v>
                </c:pt>
                <c:pt idx="42">
                  <c:v>45242</c:v>
                </c:pt>
                <c:pt idx="43">
                  <c:v>45243</c:v>
                </c:pt>
                <c:pt idx="44">
                  <c:v>45244</c:v>
                </c:pt>
                <c:pt idx="45">
                  <c:v>45245</c:v>
                </c:pt>
                <c:pt idx="46">
                  <c:v>45246</c:v>
                </c:pt>
                <c:pt idx="47">
                  <c:v>45247</c:v>
                </c:pt>
                <c:pt idx="48">
                  <c:v>45248</c:v>
                </c:pt>
                <c:pt idx="49">
                  <c:v>45249</c:v>
                </c:pt>
                <c:pt idx="50">
                  <c:v>45250</c:v>
                </c:pt>
                <c:pt idx="51">
                  <c:v>45251</c:v>
                </c:pt>
                <c:pt idx="52">
                  <c:v>45252</c:v>
                </c:pt>
                <c:pt idx="53">
                  <c:v>45253</c:v>
                </c:pt>
                <c:pt idx="54">
                  <c:v>45254</c:v>
                </c:pt>
                <c:pt idx="55">
                  <c:v>45255</c:v>
                </c:pt>
                <c:pt idx="56">
                  <c:v>45256</c:v>
                </c:pt>
                <c:pt idx="57">
                  <c:v>45257</c:v>
                </c:pt>
                <c:pt idx="58">
                  <c:v>45258</c:v>
                </c:pt>
                <c:pt idx="59">
                  <c:v>45259</c:v>
                </c:pt>
                <c:pt idx="60">
                  <c:v>45260</c:v>
                </c:pt>
                <c:pt idx="61">
                  <c:v>45261</c:v>
                </c:pt>
                <c:pt idx="62">
                  <c:v>45262</c:v>
                </c:pt>
                <c:pt idx="63">
                  <c:v>45263</c:v>
                </c:pt>
                <c:pt idx="64">
                  <c:v>45264</c:v>
                </c:pt>
                <c:pt idx="65">
                  <c:v>45265</c:v>
                </c:pt>
                <c:pt idx="66">
                  <c:v>45266</c:v>
                </c:pt>
                <c:pt idx="67">
                  <c:v>45267</c:v>
                </c:pt>
                <c:pt idx="68">
                  <c:v>45268</c:v>
                </c:pt>
                <c:pt idx="69">
                  <c:v>45269</c:v>
                </c:pt>
                <c:pt idx="70">
                  <c:v>45270</c:v>
                </c:pt>
                <c:pt idx="71">
                  <c:v>45271</c:v>
                </c:pt>
                <c:pt idx="72">
                  <c:v>45272</c:v>
                </c:pt>
                <c:pt idx="73">
                  <c:v>45273</c:v>
                </c:pt>
                <c:pt idx="74">
                  <c:v>45274</c:v>
                </c:pt>
                <c:pt idx="75">
                  <c:v>45275</c:v>
                </c:pt>
                <c:pt idx="76">
                  <c:v>45276</c:v>
                </c:pt>
                <c:pt idx="77">
                  <c:v>45277</c:v>
                </c:pt>
                <c:pt idx="78">
                  <c:v>45278</c:v>
                </c:pt>
                <c:pt idx="79">
                  <c:v>45279</c:v>
                </c:pt>
                <c:pt idx="80">
                  <c:v>45280</c:v>
                </c:pt>
                <c:pt idx="81">
                  <c:v>45281</c:v>
                </c:pt>
                <c:pt idx="82">
                  <c:v>45282</c:v>
                </c:pt>
                <c:pt idx="83">
                  <c:v>45283</c:v>
                </c:pt>
                <c:pt idx="84">
                  <c:v>45284</c:v>
                </c:pt>
                <c:pt idx="85">
                  <c:v>45285</c:v>
                </c:pt>
                <c:pt idx="86">
                  <c:v>45286</c:v>
                </c:pt>
                <c:pt idx="87">
                  <c:v>45287</c:v>
                </c:pt>
                <c:pt idx="88">
                  <c:v>45288</c:v>
                </c:pt>
                <c:pt idx="89">
                  <c:v>45289</c:v>
                </c:pt>
                <c:pt idx="90">
                  <c:v>45290</c:v>
                </c:pt>
                <c:pt idx="91">
                  <c:v>45291</c:v>
                </c:pt>
                <c:pt idx="92">
                  <c:v>45292</c:v>
                </c:pt>
                <c:pt idx="93">
                  <c:v>45293</c:v>
                </c:pt>
                <c:pt idx="94">
                  <c:v>45294</c:v>
                </c:pt>
                <c:pt idx="95">
                  <c:v>45295</c:v>
                </c:pt>
                <c:pt idx="96">
                  <c:v>45296</c:v>
                </c:pt>
                <c:pt idx="97">
                  <c:v>45297</c:v>
                </c:pt>
                <c:pt idx="98">
                  <c:v>45298</c:v>
                </c:pt>
                <c:pt idx="99">
                  <c:v>45299</c:v>
                </c:pt>
                <c:pt idx="100">
                  <c:v>45300</c:v>
                </c:pt>
                <c:pt idx="101">
                  <c:v>45301</c:v>
                </c:pt>
                <c:pt idx="102">
                  <c:v>45302</c:v>
                </c:pt>
                <c:pt idx="103">
                  <c:v>45303</c:v>
                </c:pt>
                <c:pt idx="104">
                  <c:v>45304</c:v>
                </c:pt>
                <c:pt idx="105">
                  <c:v>45305</c:v>
                </c:pt>
                <c:pt idx="106">
                  <c:v>45306</c:v>
                </c:pt>
                <c:pt idx="107">
                  <c:v>45307</c:v>
                </c:pt>
                <c:pt idx="108">
                  <c:v>45308</c:v>
                </c:pt>
                <c:pt idx="109">
                  <c:v>45309</c:v>
                </c:pt>
                <c:pt idx="110">
                  <c:v>45310</c:v>
                </c:pt>
                <c:pt idx="111">
                  <c:v>45311</c:v>
                </c:pt>
                <c:pt idx="112">
                  <c:v>45312</c:v>
                </c:pt>
                <c:pt idx="113">
                  <c:v>45313</c:v>
                </c:pt>
                <c:pt idx="114">
                  <c:v>45314</c:v>
                </c:pt>
                <c:pt idx="115">
                  <c:v>45315</c:v>
                </c:pt>
                <c:pt idx="116">
                  <c:v>45316</c:v>
                </c:pt>
                <c:pt idx="117">
                  <c:v>45317</c:v>
                </c:pt>
                <c:pt idx="118">
                  <c:v>45318</c:v>
                </c:pt>
                <c:pt idx="119">
                  <c:v>45319</c:v>
                </c:pt>
                <c:pt idx="120">
                  <c:v>45320</c:v>
                </c:pt>
                <c:pt idx="121">
                  <c:v>45321</c:v>
                </c:pt>
                <c:pt idx="122">
                  <c:v>45322</c:v>
                </c:pt>
                <c:pt idx="123">
                  <c:v>45323</c:v>
                </c:pt>
                <c:pt idx="124">
                  <c:v>45324</c:v>
                </c:pt>
                <c:pt idx="125">
                  <c:v>45325</c:v>
                </c:pt>
                <c:pt idx="126">
                  <c:v>45326</c:v>
                </c:pt>
                <c:pt idx="127">
                  <c:v>45327</c:v>
                </c:pt>
                <c:pt idx="128">
                  <c:v>45328</c:v>
                </c:pt>
                <c:pt idx="129">
                  <c:v>45329</c:v>
                </c:pt>
                <c:pt idx="130">
                  <c:v>45330</c:v>
                </c:pt>
                <c:pt idx="131">
                  <c:v>45331</c:v>
                </c:pt>
                <c:pt idx="132">
                  <c:v>45332</c:v>
                </c:pt>
                <c:pt idx="133">
                  <c:v>45333</c:v>
                </c:pt>
                <c:pt idx="134">
                  <c:v>45334</c:v>
                </c:pt>
                <c:pt idx="135">
                  <c:v>45335</c:v>
                </c:pt>
                <c:pt idx="136">
                  <c:v>45336</c:v>
                </c:pt>
                <c:pt idx="137">
                  <c:v>45337</c:v>
                </c:pt>
                <c:pt idx="138">
                  <c:v>45338</c:v>
                </c:pt>
                <c:pt idx="139">
                  <c:v>45339</c:v>
                </c:pt>
                <c:pt idx="140">
                  <c:v>45340</c:v>
                </c:pt>
                <c:pt idx="141">
                  <c:v>45341</c:v>
                </c:pt>
                <c:pt idx="142">
                  <c:v>45342</c:v>
                </c:pt>
                <c:pt idx="143">
                  <c:v>45343</c:v>
                </c:pt>
                <c:pt idx="144">
                  <c:v>45344</c:v>
                </c:pt>
                <c:pt idx="145">
                  <c:v>45345</c:v>
                </c:pt>
                <c:pt idx="146">
                  <c:v>45346</c:v>
                </c:pt>
                <c:pt idx="147">
                  <c:v>45347</c:v>
                </c:pt>
                <c:pt idx="148">
                  <c:v>45348</c:v>
                </c:pt>
                <c:pt idx="149">
                  <c:v>45349</c:v>
                </c:pt>
                <c:pt idx="150">
                  <c:v>45350</c:v>
                </c:pt>
                <c:pt idx="151">
                  <c:v>45351</c:v>
                </c:pt>
                <c:pt idx="152">
                  <c:v>45352</c:v>
                </c:pt>
                <c:pt idx="153">
                  <c:v>45353</c:v>
                </c:pt>
                <c:pt idx="154">
                  <c:v>45354</c:v>
                </c:pt>
                <c:pt idx="155">
                  <c:v>45355</c:v>
                </c:pt>
                <c:pt idx="156">
                  <c:v>45356</c:v>
                </c:pt>
                <c:pt idx="157">
                  <c:v>45357</c:v>
                </c:pt>
                <c:pt idx="158">
                  <c:v>45358</c:v>
                </c:pt>
                <c:pt idx="159">
                  <c:v>45359</c:v>
                </c:pt>
                <c:pt idx="160">
                  <c:v>45360</c:v>
                </c:pt>
                <c:pt idx="161">
                  <c:v>45361</c:v>
                </c:pt>
                <c:pt idx="162">
                  <c:v>45362</c:v>
                </c:pt>
                <c:pt idx="163">
                  <c:v>45363</c:v>
                </c:pt>
                <c:pt idx="164">
                  <c:v>45364</c:v>
                </c:pt>
                <c:pt idx="165">
                  <c:v>45365</c:v>
                </c:pt>
                <c:pt idx="166">
                  <c:v>45366</c:v>
                </c:pt>
                <c:pt idx="167">
                  <c:v>45367</c:v>
                </c:pt>
                <c:pt idx="168">
                  <c:v>45368</c:v>
                </c:pt>
                <c:pt idx="169">
                  <c:v>45369</c:v>
                </c:pt>
                <c:pt idx="170">
                  <c:v>45370</c:v>
                </c:pt>
                <c:pt idx="171">
                  <c:v>45371</c:v>
                </c:pt>
                <c:pt idx="172">
                  <c:v>45372</c:v>
                </c:pt>
                <c:pt idx="173">
                  <c:v>45373</c:v>
                </c:pt>
                <c:pt idx="174">
                  <c:v>45374</c:v>
                </c:pt>
                <c:pt idx="175">
                  <c:v>45375</c:v>
                </c:pt>
                <c:pt idx="176">
                  <c:v>45376</c:v>
                </c:pt>
                <c:pt idx="177">
                  <c:v>45377</c:v>
                </c:pt>
                <c:pt idx="178">
                  <c:v>45378</c:v>
                </c:pt>
                <c:pt idx="179">
                  <c:v>45379</c:v>
                </c:pt>
                <c:pt idx="180">
                  <c:v>45380</c:v>
                </c:pt>
                <c:pt idx="181">
                  <c:v>45381</c:v>
                </c:pt>
                <c:pt idx="182">
                  <c:v>45382</c:v>
                </c:pt>
                <c:pt idx="183">
                  <c:v>45383</c:v>
                </c:pt>
                <c:pt idx="184">
                  <c:v>45384</c:v>
                </c:pt>
                <c:pt idx="185">
                  <c:v>45385</c:v>
                </c:pt>
                <c:pt idx="186">
                  <c:v>45386</c:v>
                </c:pt>
                <c:pt idx="187">
                  <c:v>45387</c:v>
                </c:pt>
                <c:pt idx="188">
                  <c:v>45388</c:v>
                </c:pt>
                <c:pt idx="189">
                  <c:v>45389</c:v>
                </c:pt>
                <c:pt idx="190">
                  <c:v>45390</c:v>
                </c:pt>
                <c:pt idx="191">
                  <c:v>45391</c:v>
                </c:pt>
                <c:pt idx="192">
                  <c:v>45392</c:v>
                </c:pt>
                <c:pt idx="193">
                  <c:v>45393</c:v>
                </c:pt>
                <c:pt idx="194">
                  <c:v>45394</c:v>
                </c:pt>
                <c:pt idx="195">
                  <c:v>45395</c:v>
                </c:pt>
                <c:pt idx="196">
                  <c:v>45396</c:v>
                </c:pt>
                <c:pt idx="197">
                  <c:v>45397</c:v>
                </c:pt>
                <c:pt idx="198">
                  <c:v>45398</c:v>
                </c:pt>
                <c:pt idx="199">
                  <c:v>45399</c:v>
                </c:pt>
                <c:pt idx="200">
                  <c:v>45400</c:v>
                </c:pt>
                <c:pt idx="201">
                  <c:v>45401</c:v>
                </c:pt>
                <c:pt idx="202">
                  <c:v>45402</c:v>
                </c:pt>
                <c:pt idx="203">
                  <c:v>45403</c:v>
                </c:pt>
                <c:pt idx="204">
                  <c:v>45404</c:v>
                </c:pt>
                <c:pt idx="205">
                  <c:v>45405</c:v>
                </c:pt>
                <c:pt idx="206">
                  <c:v>45406</c:v>
                </c:pt>
                <c:pt idx="207">
                  <c:v>45407</c:v>
                </c:pt>
                <c:pt idx="208">
                  <c:v>45408</c:v>
                </c:pt>
                <c:pt idx="209">
                  <c:v>45409</c:v>
                </c:pt>
                <c:pt idx="210">
                  <c:v>45410</c:v>
                </c:pt>
                <c:pt idx="211">
                  <c:v>45411</c:v>
                </c:pt>
                <c:pt idx="212">
                  <c:v>45412</c:v>
                </c:pt>
                <c:pt idx="213">
                  <c:v>45413</c:v>
                </c:pt>
                <c:pt idx="214">
                  <c:v>45414</c:v>
                </c:pt>
                <c:pt idx="215">
                  <c:v>45415</c:v>
                </c:pt>
                <c:pt idx="216">
                  <c:v>45416</c:v>
                </c:pt>
                <c:pt idx="217">
                  <c:v>45417</c:v>
                </c:pt>
                <c:pt idx="218">
                  <c:v>45418</c:v>
                </c:pt>
                <c:pt idx="219">
                  <c:v>45419</c:v>
                </c:pt>
                <c:pt idx="220">
                  <c:v>45420</c:v>
                </c:pt>
                <c:pt idx="221">
                  <c:v>45421</c:v>
                </c:pt>
                <c:pt idx="222">
                  <c:v>45422</c:v>
                </c:pt>
                <c:pt idx="223">
                  <c:v>45423</c:v>
                </c:pt>
                <c:pt idx="224">
                  <c:v>45424</c:v>
                </c:pt>
                <c:pt idx="225">
                  <c:v>45425</c:v>
                </c:pt>
                <c:pt idx="226">
                  <c:v>45426</c:v>
                </c:pt>
                <c:pt idx="227">
                  <c:v>45427</c:v>
                </c:pt>
                <c:pt idx="228">
                  <c:v>45428</c:v>
                </c:pt>
                <c:pt idx="229">
                  <c:v>45429</c:v>
                </c:pt>
                <c:pt idx="230">
                  <c:v>45430</c:v>
                </c:pt>
                <c:pt idx="231">
                  <c:v>45431</c:v>
                </c:pt>
                <c:pt idx="232">
                  <c:v>45432</c:v>
                </c:pt>
                <c:pt idx="233">
                  <c:v>45433</c:v>
                </c:pt>
                <c:pt idx="234">
                  <c:v>45434</c:v>
                </c:pt>
                <c:pt idx="235">
                  <c:v>45435</c:v>
                </c:pt>
                <c:pt idx="236">
                  <c:v>45436</c:v>
                </c:pt>
                <c:pt idx="237">
                  <c:v>45437</c:v>
                </c:pt>
                <c:pt idx="238">
                  <c:v>45438</c:v>
                </c:pt>
                <c:pt idx="239">
                  <c:v>45439</c:v>
                </c:pt>
                <c:pt idx="240">
                  <c:v>45440</c:v>
                </c:pt>
                <c:pt idx="241">
                  <c:v>45441</c:v>
                </c:pt>
                <c:pt idx="242">
                  <c:v>45442</c:v>
                </c:pt>
                <c:pt idx="243">
                  <c:v>45443</c:v>
                </c:pt>
                <c:pt idx="244">
                  <c:v>45444</c:v>
                </c:pt>
                <c:pt idx="245">
                  <c:v>45445</c:v>
                </c:pt>
                <c:pt idx="246">
                  <c:v>45446</c:v>
                </c:pt>
                <c:pt idx="247">
                  <c:v>45447</c:v>
                </c:pt>
                <c:pt idx="248">
                  <c:v>45448</c:v>
                </c:pt>
                <c:pt idx="249">
                  <c:v>45449</c:v>
                </c:pt>
                <c:pt idx="250">
                  <c:v>45450</c:v>
                </c:pt>
                <c:pt idx="251">
                  <c:v>45451</c:v>
                </c:pt>
                <c:pt idx="252">
                  <c:v>45452</c:v>
                </c:pt>
                <c:pt idx="253">
                  <c:v>45453</c:v>
                </c:pt>
                <c:pt idx="254">
                  <c:v>45454</c:v>
                </c:pt>
                <c:pt idx="255">
                  <c:v>45455</c:v>
                </c:pt>
                <c:pt idx="256">
                  <c:v>45456</c:v>
                </c:pt>
                <c:pt idx="257">
                  <c:v>45457</c:v>
                </c:pt>
                <c:pt idx="258">
                  <c:v>45458</c:v>
                </c:pt>
                <c:pt idx="259">
                  <c:v>45459</c:v>
                </c:pt>
                <c:pt idx="260">
                  <c:v>45460</c:v>
                </c:pt>
                <c:pt idx="261">
                  <c:v>45461</c:v>
                </c:pt>
                <c:pt idx="262">
                  <c:v>45462</c:v>
                </c:pt>
                <c:pt idx="263">
                  <c:v>45463</c:v>
                </c:pt>
                <c:pt idx="264">
                  <c:v>45464</c:v>
                </c:pt>
                <c:pt idx="265">
                  <c:v>45465</c:v>
                </c:pt>
                <c:pt idx="266">
                  <c:v>45466</c:v>
                </c:pt>
                <c:pt idx="267">
                  <c:v>45467</c:v>
                </c:pt>
                <c:pt idx="268">
                  <c:v>45468</c:v>
                </c:pt>
                <c:pt idx="269">
                  <c:v>45469</c:v>
                </c:pt>
                <c:pt idx="270">
                  <c:v>45470</c:v>
                </c:pt>
                <c:pt idx="271">
                  <c:v>45471</c:v>
                </c:pt>
                <c:pt idx="272">
                  <c:v>45472</c:v>
                </c:pt>
                <c:pt idx="273">
                  <c:v>45473</c:v>
                </c:pt>
                <c:pt idx="274">
                  <c:v>45474</c:v>
                </c:pt>
                <c:pt idx="275">
                  <c:v>45475</c:v>
                </c:pt>
                <c:pt idx="276">
                  <c:v>45476</c:v>
                </c:pt>
                <c:pt idx="277">
                  <c:v>45477</c:v>
                </c:pt>
                <c:pt idx="278">
                  <c:v>45478</c:v>
                </c:pt>
                <c:pt idx="279">
                  <c:v>45479</c:v>
                </c:pt>
                <c:pt idx="280">
                  <c:v>45480</c:v>
                </c:pt>
                <c:pt idx="281">
                  <c:v>45481</c:v>
                </c:pt>
                <c:pt idx="282">
                  <c:v>45482</c:v>
                </c:pt>
                <c:pt idx="283">
                  <c:v>45483</c:v>
                </c:pt>
                <c:pt idx="284">
                  <c:v>45484</c:v>
                </c:pt>
                <c:pt idx="285">
                  <c:v>45485</c:v>
                </c:pt>
                <c:pt idx="286">
                  <c:v>45486</c:v>
                </c:pt>
                <c:pt idx="287">
                  <c:v>45487</c:v>
                </c:pt>
                <c:pt idx="288">
                  <c:v>45488</c:v>
                </c:pt>
                <c:pt idx="289">
                  <c:v>45489</c:v>
                </c:pt>
                <c:pt idx="290">
                  <c:v>45490</c:v>
                </c:pt>
                <c:pt idx="291">
                  <c:v>45491</c:v>
                </c:pt>
                <c:pt idx="292">
                  <c:v>45492</c:v>
                </c:pt>
                <c:pt idx="293">
                  <c:v>45493</c:v>
                </c:pt>
                <c:pt idx="294">
                  <c:v>45494</c:v>
                </c:pt>
                <c:pt idx="295">
                  <c:v>45495</c:v>
                </c:pt>
                <c:pt idx="296">
                  <c:v>45496</c:v>
                </c:pt>
                <c:pt idx="297">
                  <c:v>45497</c:v>
                </c:pt>
                <c:pt idx="298">
                  <c:v>45498</c:v>
                </c:pt>
                <c:pt idx="299">
                  <c:v>45499</c:v>
                </c:pt>
                <c:pt idx="300">
                  <c:v>45500</c:v>
                </c:pt>
                <c:pt idx="301">
                  <c:v>45501</c:v>
                </c:pt>
                <c:pt idx="302">
                  <c:v>45502</c:v>
                </c:pt>
                <c:pt idx="303">
                  <c:v>45503</c:v>
                </c:pt>
                <c:pt idx="304">
                  <c:v>45504</c:v>
                </c:pt>
                <c:pt idx="305">
                  <c:v>45505</c:v>
                </c:pt>
                <c:pt idx="306">
                  <c:v>45506</c:v>
                </c:pt>
                <c:pt idx="307">
                  <c:v>45507</c:v>
                </c:pt>
                <c:pt idx="308">
                  <c:v>45508</c:v>
                </c:pt>
                <c:pt idx="309">
                  <c:v>45509</c:v>
                </c:pt>
                <c:pt idx="310">
                  <c:v>45510</c:v>
                </c:pt>
                <c:pt idx="311">
                  <c:v>45511</c:v>
                </c:pt>
                <c:pt idx="312">
                  <c:v>45512</c:v>
                </c:pt>
                <c:pt idx="313">
                  <c:v>45513</c:v>
                </c:pt>
                <c:pt idx="314">
                  <c:v>45514</c:v>
                </c:pt>
                <c:pt idx="315">
                  <c:v>45515</c:v>
                </c:pt>
                <c:pt idx="316">
                  <c:v>45516</c:v>
                </c:pt>
                <c:pt idx="317">
                  <c:v>45517</c:v>
                </c:pt>
                <c:pt idx="318">
                  <c:v>45518</c:v>
                </c:pt>
                <c:pt idx="319">
                  <c:v>45519</c:v>
                </c:pt>
                <c:pt idx="320">
                  <c:v>45520</c:v>
                </c:pt>
                <c:pt idx="321">
                  <c:v>45521</c:v>
                </c:pt>
                <c:pt idx="322">
                  <c:v>45522</c:v>
                </c:pt>
                <c:pt idx="323">
                  <c:v>45523</c:v>
                </c:pt>
                <c:pt idx="324">
                  <c:v>45524</c:v>
                </c:pt>
                <c:pt idx="325">
                  <c:v>45525</c:v>
                </c:pt>
                <c:pt idx="326">
                  <c:v>45526</c:v>
                </c:pt>
                <c:pt idx="327">
                  <c:v>45527</c:v>
                </c:pt>
                <c:pt idx="328">
                  <c:v>45528</c:v>
                </c:pt>
                <c:pt idx="329">
                  <c:v>45529</c:v>
                </c:pt>
                <c:pt idx="330">
                  <c:v>45530</c:v>
                </c:pt>
                <c:pt idx="331">
                  <c:v>45531</c:v>
                </c:pt>
                <c:pt idx="332">
                  <c:v>45532</c:v>
                </c:pt>
                <c:pt idx="333">
                  <c:v>45533</c:v>
                </c:pt>
                <c:pt idx="334">
                  <c:v>45534</c:v>
                </c:pt>
                <c:pt idx="335">
                  <c:v>45535</c:v>
                </c:pt>
                <c:pt idx="336">
                  <c:v>45536</c:v>
                </c:pt>
                <c:pt idx="337">
                  <c:v>45537</c:v>
                </c:pt>
                <c:pt idx="338">
                  <c:v>45538</c:v>
                </c:pt>
                <c:pt idx="339">
                  <c:v>45539</c:v>
                </c:pt>
                <c:pt idx="340">
                  <c:v>45540</c:v>
                </c:pt>
                <c:pt idx="341">
                  <c:v>45541</c:v>
                </c:pt>
                <c:pt idx="342">
                  <c:v>45542</c:v>
                </c:pt>
                <c:pt idx="343">
                  <c:v>45543</c:v>
                </c:pt>
                <c:pt idx="344">
                  <c:v>45544</c:v>
                </c:pt>
                <c:pt idx="345">
                  <c:v>45545</c:v>
                </c:pt>
                <c:pt idx="346">
                  <c:v>45546</c:v>
                </c:pt>
                <c:pt idx="347">
                  <c:v>45547</c:v>
                </c:pt>
                <c:pt idx="348">
                  <c:v>45548</c:v>
                </c:pt>
                <c:pt idx="349">
                  <c:v>45549</c:v>
                </c:pt>
                <c:pt idx="350">
                  <c:v>45550</c:v>
                </c:pt>
                <c:pt idx="351">
                  <c:v>45551</c:v>
                </c:pt>
                <c:pt idx="352">
                  <c:v>45552</c:v>
                </c:pt>
                <c:pt idx="353">
                  <c:v>45553</c:v>
                </c:pt>
                <c:pt idx="354">
                  <c:v>45554</c:v>
                </c:pt>
                <c:pt idx="355">
                  <c:v>45555</c:v>
                </c:pt>
                <c:pt idx="356">
                  <c:v>45556</c:v>
                </c:pt>
                <c:pt idx="357">
                  <c:v>45557</c:v>
                </c:pt>
                <c:pt idx="358">
                  <c:v>45558</c:v>
                </c:pt>
                <c:pt idx="359">
                  <c:v>45559</c:v>
                </c:pt>
                <c:pt idx="360">
                  <c:v>45560</c:v>
                </c:pt>
                <c:pt idx="361">
                  <c:v>45561</c:v>
                </c:pt>
                <c:pt idx="362">
                  <c:v>45562</c:v>
                </c:pt>
                <c:pt idx="363">
                  <c:v>45563</c:v>
                </c:pt>
                <c:pt idx="364">
                  <c:v>45564</c:v>
                </c:pt>
                <c:pt idx="365">
                  <c:v>45565</c:v>
                </c:pt>
              </c:numCache>
            </c:numRef>
          </c:cat>
          <c:val>
            <c:numRef>
              <c:f>Uttag!$BE$5:$BE$370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1F9C-40D3-8B65-A5E94D5A686F}"/>
            </c:ext>
          </c:extLst>
        </c:ser>
        <c:ser>
          <c:idx val="4"/>
          <c:order val="4"/>
          <c:tx>
            <c:strRef>
              <c:f>Uttag!$BF$3</c:f>
              <c:strCache>
                <c:ptCount val="1"/>
                <c:pt idx="0">
                  <c:v>Månad</c:v>
                </c:pt>
              </c:strCache>
            </c:strRef>
          </c:tx>
          <c:spPr>
            <a:solidFill>
              <a:schemeClr val="accent5"/>
            </a:solidFill>
            <a:ln>
              <a:noFill/>
            </a:ln>
            <a:effectLst/>
          </c:spPr>
          <c:cat>
            <c:numRef>
              <c:f>Uttag!$D$5:$D$370</c:f>
              <c:numCache>
                <c:formatCode>d\-mmm</c:formatCode>
                <c:ptCount val="366"/>
                <c:pt idx="0">
                  <c:v>45200</c:v>
                </c:pt>
                <c:pt idx="1">
                  <c:v>45201</c:v>
                </c:pt>
                <c:pt idx="2">
                  <c:v>45202</c:v>
                </c:pt>
                <c:pt idx="3">
                  <c:v>45203</c:v>
                </c:pt>
                <c:pt idx="4">
                  <c:v>45204</c:v>
                </c:pt>
                <c:pt idx="5">
                  <c:v>45205</c:v>
                </c:pt>
                <c:pt idx="6">
                  <c:v>45206</c:v>
                </c:pt>
                <c:pt idx="7">
                  <c:v>45207</c:v>
                </c:pt>
                <c:pt idx="8">
                  <c:v>45208</c:v>
                </c:pt>
                <c:pt idx="9">
                  <c:v>45209</c:v>
                </c:pt>
                <c:pt idx="10">
                  <c:v>45210</c:v>
                </c:pt>
                <c:pt idx="11">
                  <c:v>45211</c:v>
                </c:pt>
                <c:pt idx="12">
                  <c:v>45212</c:v>
                </c:pt>
                <c:pt idx="13">
                  <c:v>45213</c:v>
                </c:pt>
                <c:pt idx="14">
                  <c:v>45214</c:v>
                </c:pt>
                <c:pt idx="15">
                  <c:v>45215</c:v>
                </c:pt>
                <c:pt idx="16">
                  <c:v>45216</c:v>
                </c:pt>
                <c:pt idx="17">
                  <c:v>45217</c:v>
                </c:pt>
                <c:pt idx="18">
                  <c:v>45218</c:v>
                </c:pt>
                <c:pt idx="19">
                  <c:v>45219</c:v>
                </c:pt>
                <c:pt idx="20">
                  <c:v>45220</c:v>
                </c:pt>
                <c:pt idx="21">
                  <c:v>45221</c:v>
                </c:pt>
                <c:pt idx="22">
                  <c:v>45222</c:v>
                </c:pt>
                <c:pt idx="23">
                  <c:v>45223</c:v>
                </c:pt>
                <c:pt idx="24">
                  <c:v>45224</c:v>
                </c:pt>
                <c:pt idx="25">
                  <c:v>45225</c:v>
                </c:pt>
                <c:pt idx="26">
                  <c:v>45226</c:v>
                </c:pt>
                <c:pt idx="27">
                  <c:v>45227</c:v>
                </c:pt>
                <c:pt idx="28">
                  <c:v>45228</c:v>
                </c:pt>
                <c:pt idx="29">
                  <c:v>45229</c:v>
                </c:pt>
                <c:pt idx="30">
                  <c:v>45230</c:v>
                </c:pt>
                <c:pt idx="31">
                  <c:v>45231</c:v>
                </c:pt>
                <c:pt idx="32">
                  <c:v>45232</c:v>
                </c:pt>
                <c:pt idx="33">
                  <c:v>45233</c:v>
                </c:pt>
                <c:pt idx="34">
                  <c:v>45234</c:v>
                </c:pt>
                <c:pt idx="35">
                  <c:v>45235</c:v>
                </c:pt>
                <c:pt idx="36">
                  <c:v>45236</c:v>
                </c:pt>
                <c:pt idx="37">
                  <c:v>45237</c:v>
                </c:pt>
                <c:pt idx="38">
                  <c:v>45238</c:v>
                </c:pt>
                <c:pt idx="39">
                  <c:v>45239</c:v>
                </c:pt>
                <c:pt idx="40">
                  <c:v>45240</c:v>
                </c:pt>
                <c:pt idx="41">
                  <c:v>45241</c:v>
                </c:pt>
                <c:pt idx="42">
                  <c:v>45242</c:v>
                </c:pt>
                <c:pt idx="43">
                  <c:v>45243</c:v>
                </c:pt>
                <c:pt idx="44">
                  <c:v>45244</c:v>
                </c:pt>
                <c:pt idx="45">
                  <c:v>45245</c:v>
                </c:pt>
                <c:pt idx="46">
                  <c:v>45246</c:v>
                </c:pt>
                <c:pt idx="47">
                  <c:v>45247</c:v>
                </c:pt>
                <c:pt idx="48">
                  <c:v>45248</c:v>
                </c:pt>
                <c:pt idx="49">
                  <c:v>45249</c:v>
                </c:pt>
                <c:pt idx="50">
                  <c:v>45250</c:v>
                </c:pt>
                <c:pt idx="51">
                  <c:v>45251</c:v>
                </c:pt>
                <c:pt idx="52">
                  <c:v>45252</c:v>
                </c:pt>
                <c:pt idx="53">
                  <c:v>45253</c:v>
                </c:pt>
                <c:pt idx="54">
                  <c:v>45254</c:v>
                </c:pt>
                <c:pt idx="55">
                  <c:v>45255</c:v>
                </c:pt>
                <c:pt idx="56">
                  <c:v>45256</c:v>
                </c:pt>
                <c:pt idx="57">
                  <c:v>45257</c:v>
                </c:pt>
                <c:pt idx="58">
                  <c:v>45258</c:v>
                </c:pt>
                <c:pt idx="59">
                  <c:v>45259</c:v>
                </c:pt>
                <c:pt idx="60">
                  <c:v>45260</c:v>
                </c:pt>
                <c:pt idx="61">
                  <c:v>45261</c:v>
                </c:pt>
                <c:pt idx="62">
                  <c:v>45262</c:v>
                </c:pt>
                <c:pt idx="63">
                  <c:v>45263</c:v>
                </c:pt>
                <c:pt idx="64">
                  <c:v>45264</c:v>
                </c:pt>
                <c:pt idx="65">
                  <c:v>45265</c:v>
                </c:pt>
                <c:pt idx="66">
                  <c:v>45266</c:v>
                </c:pt>
                <c:pt idx="67">
                  <c:v>45267</c:v>
                </c:pt>
                <c:pt idx="68">
                  <c:v>45268</c:v>
                </c:pt>
                <c:pt idx="69">
                  <c:v>45269</c:v>
                </c:pt>
                <c:pt idx="70">
                  <c:v>45270</c:v>
                </c:pt>
                <c:pt idx="71">
                  <c:v>45271</c:v>
                </c:pt>
                <c:pt idx="72">
                  <c:v>45272</c:v>
                </c:pt>
                <c:pt idx="73">
                  <c:v>45273</c:v>
                </c:pt>
                <c:pt idx="74">
                  <c:v>45274</c:v>
                </c:pt>
                <c:pt idx="75">
                  <c:v>45275</c:v>
                </c:pt>
                <c:pt idx="76">
                  <c:v>45276</c:v>
                </c:pt>
                <c:pt idx="77">
                  <c:v>45277</c:v>
                </c:pt>
                <c:pt idx="78">
                  <c:v>45278</c:v>
                </c:pt>
                <c:pt idx="79">
                  <c:v>45279</c:v>
                </c:pt>
                <c:pt idx="80">
                  <c:v>45280</c:v>
                </c:pt>
                <c:pt idx="81">
                  <c:v>45281</c:v>
                </c:pt>
                <c:pt idx="82">
                  <c:v>45282</c:v>
                </c:pt>
                <c:pt idx="83">
                  <c:v>45283</c:v>
                </c:pt>
                <c:pt idx="84">
                  <c:v>45284</c:v>
                </c:pt>
                <c:pt idx="85">
                  <c:v>45285</c:v>
                </c:pt>
                <c:pt idx="86">
                  <c:v>45286</c:v>
                </c:pt>
                <c:pt idx="87">
                  <c:v>45287</c:v>
                </c:pt>
                <c:pt idx="88">
                  <c:v>45288</c:v>
                </c:pt>
                <c:pt idx="89">
                  <c:v>45289</c:v>
                </c:pt>
                <c:pt idx="90">
                  <c:v>45290</c:v>
                </c:pt>
                <c:pt idx="91">
                  <c:v>45291</c:v>
                </c:pt>
                <c:pt idx="92">
                  <c:v>45292</c:v>
                </c:pt>
                <c:pt idx="93">
                  <c:v>45293</c:v>
                </c:pt>
                <c:pt idx="94">
                  <c:v>45294</c:v>
                </c:pt>
                <c:pt idx="95">
                  <c:v>45295</c:v>
                </c:pt>
                <c:pt idx="96">
                  <c:v>45296</c:v>
                </c:pt>
                <c:pt idx="97">
                  <c:v>45297</c:v>
                </c:pt>
                <c:pt idx="98">
                  <c:v>45298</c:v>
                </c:pt>
                <c:pt idx="99">
                  <c:v>45299</c:v>
                </c:pt>
                <c:pt idx="100">
                  <c:v>45300</c:v>
                </c:pt>
                <c:pt idx="101">
                  <c:v>45301</c:v>
                </c:pt>
                <c:pt idx="102">
                  <c:v>45302</c:v>
                </c:pt>
                <c:pt idx="103">
                  <c:v>45303</c:v>
                </c:pt>
                <c:pt idx="104">
                  <c:v>45304</c:v>
                </c:pt>
                <c:pt idx="105">
                  <c:v>45305</c:v>
                </c:pt>
                <c:pt idx="106">
                  <c:v>45306</c:v>
                </c:pt>
                <c:pt idx="107">
                  <c:v>45307</c:v>
                </c:pt>
                <c:pt idx="108">
                  <c:v>45308</c:v>
                </c:pt>
                <c:pt idx="109">
                  <c:v>45309</c:v>
                </c:pt>
                <c:pt idx="110">
                  <c:v>45310</c:v>
                </c:pt>
                <c:pt idx="111">
                  <c:v>45311</c:v>
                </c:pt>
                <c:pt idx="112">
                  <c:v>45312</c:v>
                </c:pt>
                <c:pt idx="113">
                  <c:v>45313</c:v>
                </c:pt>
                <c:pt idx="114">
                  <c:v>45314</c:v>
                </c:pt>
                <c:pt idx="115">
                  <c:v>45315</c:v>
                </c:pt>
                <c:pt idx="116">
                  <c:v>45316</c:v>
                </c:pt>
                <c:pt idx="117">
                  <c:v>45317</c:v>
                </c:pt>
                <c:pt idx="118">
                  <c:v>45318</c:v>
                </c:pt>
                <c:pt idx="119">
                  <c:v>45319</c:v>
                </c:pt>
                <c:pt idx="120">
                  <c:v>45320</c:v>
                </c:pt>
                <c:pt idx="121">
                  <c:v>45321</c:v>
                </c:pt>
                <c:pt idx="122">
                  <c:v>45322</c:v>
                </c:pt>
                <c:pt idx="123">
                  <c:v>45323</c:v>
                </c:pt>
                <c:pt idx="124">
                  <c:v>45324</c:v>
                </c:pt>
                <c:pt idx="125">
                  <c:v>45325</c:v>
                </c:pt>
                <c:pt idx="126">
                  <c:v>45326</c:v>
                </c:pt>
                <c:pt idx="127">
                  <c:v>45327</c:v>
                </c:pt>
                <c:pt idx="128">
                  <c:v>45328</c:v>
                </c:pt>
                <c:pt idx="129">
                  <c:v>45329</c:v>
                </c:pt>
                <c:pt idx="130">
                  <c:v>45330</c:v>
                </c:pt>
                <c:pt idx="131">
                  <c:v>45331</c:v>
                </c:pt>
                <c:pt idx="132">
                  <c:v>45332</c:v>
                </c:pt>
                <c:pt idx="133">
                  <c:v>45333</c:v>
                </c:pt>
                <c:pt idx="134">
                  <c:v>45334</c:v>
                </c:pt>
                <c:pt idx="135">
                  <c:v>45335</c:v>
                </c:pt>
                <c:pt idx="136">
                  <c:v>45336</c:v>
                </c:pt>
                <c:pt idx="137">
                  <c:v>45337</c:v>
                </c:pt>
                <c:pt idx="138">
                  <c:v>45338</c:v>
                </c:pt>
                <c:pt idx="139">
                  <c:v>45339</c:v>
                </c:pt>
                <c:pt idx="140">
                  <c:v>45340</c:v>
                </c:pt>
                <c:pt idx="141">
                  <c:v>45341</c:v>
                </c:pt>
                <c:pt idx="142">
                  <c:v>45342</c:v>
                </c:pt>
                <c:pt idx="143">
                  <c:v>45343</c:v>
                </c:pt>
                <c:pt idx="144">
                  <c:v>45344</c:v>
                </c:pt>
                <c:pt idx="145">
                  <c:v>45345</c:v>
                </c:pt>
                <c:pt idx="146">
                  <c:v>45346</c:v>
                </c:pt>
                <c:pt idx="147">
                  <c:v>45347</c:v>
                </c:pt>
                <c:pt idx="148">
                  <c:v>45348</c:v>
                </c:pt>
                <c:pt idx="149">
                  <c:v>45349</c:v>
                </c:pt>
                <c:pt idx="150">
                  <c:v>45350</c:v>
                </c:pt>
                <c:pt idx="151">
                  <c:v>45351</c:v>
                </c:pt>
                <c:pt idx="152">
                  <c:v>45352</c:v>
                </c:pt>
                <c:pt idx="153">
                  <c:v>45353</c:v>
                </c:pt>
                <c:pt idx="154">
                  <c:v>45354</c:v>
                </c:pt>
                <c:pt idx="155">
                  <c:v>45355</c:v>
                </c:pt>
                <c:pt idx="156">
                  <c:v>45356</c:v>
                </c:pt>
                <c:pt idx="157">
                  <c:v>45357</c:v>
                </c:pt>
                <c:pt idx="158">
                  <c:v>45358</c:v>
                </c:pt>
                <c:pt idx="159">
                  <c:v>45359</c:v>
                </c:pt>
                <c:pt idx="160">
                  <c:v>45360</c:v>
                </c:pt>
                <c:pt idx="161">
                  <c:v>45361</c:v>
                </c:pt>
                <c:pt idx="162">
                  <c:v>45362</c:v>
                </c:pt>
                <c:pt idx="163">
                  <c:v>45363</c:v>
                </c:pt>
                <c:pt idx="164">
                  <c:v>45364</c:v>
                </c:pt>
                <c:pt idx="165">
                  <c:v>45365</c:v>
                </c:pt>
                <c:pt idx="166">
                  <c:v>45366</c:v>
                </c:pt>
                <c:pt idx="167">
                  <c:v>45367</c:v>
                </c:pt>
                <c:pt idx="168">
                  <c:v>45368</c:v>
                </c:pt>
                <c:pt idx="169">
                  <c:v>45369</c:v>
                </c:pt>
                <c:pt idx="170">
                  <c:v>45370</c:v>
                </c:pt>
                <c:pt idx="171">
                  <c:v>45371</c:v>
                </c:pt>
                <c:pt idx="172">
                  <c:v>45372</c:v>
                </c:pt>
                <c:pt idx="173">
                  <c:v>45373</c:v>
                </c:pt>
                <c:pt idx="174">
                  <c:v>45374</c:v>
                </c:pt>
                <c:pt idx="175">
                  <c:v>45375</c:v>
                </c:pt>
                <c:pt idx="176">
                  <c:v>45376</c:v>
                </c:pt>
                <c:pt idx="177">
                  <c:v>45377</c:v>
                </c:pt>
                <c:pt idx="178">
                  <c:v>45378</c:v>
                </c:pt>
                <c:pt idx="179">
                  <c:v>45379</c:v>
                </c:pt>
                <c:pt idx="180">
                  <c:v>45380</c:v>
                </c:pt>
                <c:pt idx="181">
                  <c:v>45381</c:v>
                </c:pt>
                <c:pt idx="182">
                  <c:v>45382</c:v>
                </c:pt>
                <c:pt idx="183">
                  <c:v>45383</c:v>
                </c:pt>
                <c:pt idx="184">
                  <c:v>45384</c:v>
                </c:pt>
                <c:pt idx="185">
                  <c:v>45385</c:v>
                </c:pt>
                <c:pt idx="186">
                  <c:v>45386</c:v>
                </c:pt>
                <c:pt idx="187">
                  <c:v>45387</c:v>
                </c:pt>
                <c:pt idx="188">
                  <c:v>45388</c:v>
                </c:pt>
                <c:pt idx="189">
                  <c:v>45389</c:v>
                </c:pt>
                <c:pt idx="190">
                  <c:v>45390</c:v>
                </c:pt>
                <c:pt idx="191">
                  <c:v>45391</c:v>
                </c:pt>
                <c:pt idx="192">
                  <c:v>45392</c:v>
                </c:pt>
                <c:pt idx="193">
                  <c:v>45393</c:v>
                </c:pt>
                <c:pt idx="194">
                  <c:v>45394</c:v>
                </c:pt>
                <c:pt idx="195">
                  <c:v>45395</c:v>
                </c:pt>
                <c:pt idx="196">
                  <c:v>45396</c:v>
                </c:pt>
                <c:pt idx="197">
                  <c:v>45397</c:v>
                </c:pt>
                <c:pt idx="198">
                  <c:v>45398</c:v>
                </c:pt>
                <c:pt idx="199">
                  <c:v>45399</c:v>
                </c:pt>
                <c:pt idx="200">
                  <c:v>45400</c:v>
                </c:pt>
                <c:pt idx="201">
                  <c:v>45401</c:v>
                </c:pt>
                <c:pt idx="202">
                  <c:v>45402</c:v>
                </c:pt>
                <c:pt idx="203">
                  <c:v>45403</c:v>
                </c:pt>
                <c:pt idx="204">
                  <c:v>45404</c:v>
                </c:pt>
                <c:pt idx="205">
                  <c:v>45405</c:v>
                </c:pt>
                <c:pt idx="206">
                  <c:v>45406</c:v>
                </c:pt>
                <c:pt idx="207">
                  <c:v>45407</c:v>
                </c:pt>
                <c:pt idx="208">
                  <c:v>45408</c:v>
                </c:pt>
                <c:pt idx="209">
                  <c:v>45409</c:v>
                </c:pt>
                <c:pt idx="210">
                  <c:v>45410</c:v>
                </c:pt>
                <c:pt idx="211">
                  <c:v>45411</c:v>
                </c:pt>
                <c:pt idx="212">
                  <c:v>45412</c:v>
                </c:pt>
                <c:pt idx="213">
                  <c:v>45413</c:v>
                </c:pt>
                <c:pt idx="214">
                  <c:v>45414</c:v>
                </c:pt>
                <c:pt idx="215">
                  <c:v>45415</c:v>
                </c:pt>
                <c:pt idx="216">
                  <c:v>45416</c:v>
                </c:pt>
                <c:pt idx="217">
                  <c:v>45417</c:v>
                </c:pt>
                <c:pt idx="218">
                  <c:v>45418</c:v>
                </c:pt>
                <c:pt idx="219">
                  <c:v>45419</c:v>
                </c:pt>
                <c:pt idx="220">
                  <c:v>45420</c:v>
                </c:pt>
                <c:pt idx="221">
                  <c:v>45421</c:v>
                </c:pt>
                <c:pt idx="222">
                  <c:v>45422</c:v>
                </c:pt>
                <c:pt idx="223">
                  <c:v>45423</c:v>
                </c:pt>
                <c:pt idx="224">
                  <c:v>45424</c:v>
                </c:pt>
                <c:pt idx="225">
                  <c:v>45425</c:v>
                </c:pt>
                <c:pt idx="226">
                  <c:v>45426</c:v>
                </c:pt>
                <c:pt idx="227">
                  <c:v>45427</c:v>
                </c:pt>
                <c:pt idx="228">
                  <c:v>45428</c:v>
                </c:pt>
                <c:pt idx="229">
                  <c:v>45429</c:v>
                </c:pt>
                <c:pt idx="230">
                  <c:v>45430</c:v>
                </c:pt>
                <c:pt idx="231">
                  <c:v>45431</c:v>
                </c:pt>
                <c:pt idx="232">
                  <c:v>45432</c:v>
                </c:pt>
                <c:pt idx="233">
                  <c:v>45433</c:v>
                </c:pt>
                <c:pt idx="234">
                  <c:v>45434</c:v>
                </c:pt>
                <c:pt idx="235">
                  <c:v>45435</c:v>
                </c:pt>
                <c:pt idx="236">
                  <c:v>45436</c:v>
                </c:pt>
                <c:pt idx="237">
                  <c:v>45437</c:v>
                </c:pt>
                <c:pt idx="238">
                  <c:v>45438</c:v>
                </c:pt>
                <c:pt idx="239">
                  <c:v>45439</c:v>
                </c:pt>
                <c:pt idx="240">
                  <c:v>45440</c:v>
                </c:pt>
                <c:pt idx="241">
                  <c:v>45441</c:v>
                </c:pt>
                <c:pt idx="242">
                  <c:v>45442</c:v>
                </c:pt>
                <c:pt idx="243">
                  <c:v>45443</c:v>
                </c:pt>
                <c:pt idx="244">
                  <c:v>45444</c:v>
                </c:pt>
                <c:pt idx="245">
                  <c:v>45445</c:v>
                </c:pt>
                <c:pt idx="246">
                  <c:v>45446</c:v>
                </c:pt>
                <c:pt idx="247">
                  <c:v>45447</c:v>
                </c:pt>
                <c:pt idx="248">
                  <c:v>45448</c:v>
                </c:pt>
                <c:pt idx="249">
                  <c:v>45449</c:v>
                </c:pt>
                <c:pt idx="250">
                  <c:v>45450</c:v>
                </c:pt>
                <c:pt idx="251">
                  <c:v>45451</c:v>
                </c:pt>
                <c:pt idx="252">
                  <c:v>45452</c:v>
                </c:pt>
                <c:pt idx="253">
                  <c:v>45453</c:v>
                </c:pt>
                <c:pt idx="254">
                  <c:v>45454</c:v>
                </c:pt>
                <c:pt idx="255">
                  <c:v>45455</c:v>
                </c:pt>
                <c:pt idx="256">
                  <c:v>45456</c:v>
                </c:pt>
                <c:pt idx="257">
                  <c:v>45457</c:v>
                </c:pt>
                <c:pt idx="258">
                  <c:v>45458</c:v>
                </c:pt>
                <c:pt idx="259">
                  <c:v>45459</c:v>
                </c:pt>
                <c:pt idx="260">
                  <c:v>45460</c:v>
                </c:pt>
                <c:pt idx="261">
                  <c:v>45461</c:v>
                </c:pt>
                <c:pt idx="262">
                  <c:v>45462</c:v>
                </c:pt>
                <c:pt idx="263">
                  <c:v>45463</c:v>
                </c:pt>
                <c:pt idx="264">
                  <c:v>45464</c:v>
                </c:pt>
                <c:pt idx="265">
                  <c:v>45465</c:v>
                </c:pt>
                <c:pt idx="266">
                  <c:v>45466</c:v>
                </c:pt>
                <c:pt idx="267">
                  <c:v>45467</c:v>
                </c:pt>
                <c:pt idx="268">
                  <c:v>45468</c:v>
                </c:pt>
                <c:pt idx="269">
                  <c:v>45469</c:v>
                </c:pt>
                <c:pt idx="270">
                  <c:v>45470</c:v>
                </c:pt>
                <c:pt idx="271">
                  <c:v>45471</c:v>
                </c:pt>
                <c:pt idx="272">
                  <c:v>45472</c:v>
                </c:pt>
                <c:pt idx="273">
                  <c:v>45473</c:v>
                </c:pt>
                <c:pt idx="274">
                  <c:v>45474</c:v>
                </c:pt>
                <c:pt idx="275">
                  <c:v>45475</c:v>
                </c:pt>
                <c:pt idx="276">
                  <c:v>45476</c:v>
                </c:pt>
                <c:pt idx="277">
                  <c:v>45477</c:v>
                </c:pt>
                <c:pt idx="278">
                  <c:v>45478</c:v>
                </c:pt>
                <c:pt idx="279">
                  <c:v>45479</c:v>
                </c:pt>
                <c:pt idx="280">
                  <c:v>45480</c:v>
                </c:pt>
                <c:pt idx="281">
                  <c:v>45481</c:v>
                </c:pt>
                <c:pt idx="282">
                  <c:v>45482</c:v>
                </c:pt>
                <c:pt idx="283">
                  <c:v>45483</c:v>
                </c:pt>
                <c:pt idx="284">
                  <c:v>45484</c:v>
                </c:pt>
                <c:pt idx="285">
                  <c:v>45485</c:v>
                </c:pt>
                <c:pt idx="286">
                  <c:v>45486</c:v>
                </c:pt>
                <c:pt idx="287">
                  <c:v>45487</c:v>
                </c:pt>
                <c:pt idx="288">
                  <c:v>45488</c:v>
                </c:pt>
                <c:pt idx="289">
                  <c:v>45489</c:v>
                </c:pt>
                <c:pt idx="290">
                  <c:v>45490</c:v>
                </c:pt>
                <c:pt idx="291">
                  <c:v>45491</c:v>
                </c:pt>
                <c:pt idx="292">
                  <c:v>45492</c:v>
                </c:pt>
                <c:pt idx="293">
                  <c:v>45493</c:v>
                </c:pt>
                <c:pt idx="294">
                  <c:v>45494</c:v>
                </c:pt>
                <c:pt idx="295">
                  <c:v>45495</c:v>
                </c:pt>
                <c:pt idx="296">
                  <c:v>45496</c:v>
                </c:pt>
                <c:pt idx="297">
                  <c:v>45497</c:v>
                </c:pt>
                <c:pt idx="298">
                  <c:v>45498</c:v>
                </c:pt>
                <c:pt idx="299">
                  <c:v>45499</c:v>
                </c:pt>
                <c:pt idx="300">
                  <c:v>45500</c:v>
                </c:pt>
                <c:pt idx="301">
                  <c:v>45501</c:v>
                </c:pt>
                <c:pt idx="302">
                  <c:v>45502</c:v>
                </c:pt>
                <c:pt idx="303">
                  <c:v>45503</c:v>
                </c:pt>
                <c:pt idx="304">
                  <c:v>45504</c:v>
                </c:pt>
                <c:pt idx="305">
                  <c:v>45505</c:v>
                </c:pt>
                <c:pt idx="306">
                  <c:v>45506</c:v>
                </c:pt>
                <c:pt idx="307">
                  <c:v>45507</c:v>
                </c:pt>
                <c:pt idx="308">
                  <c:v>45508</c:v>
                </c:pt>
                <c:pt idx="309">
                  <c:v>45509</c:v>
                </c:pt>
                <c:pt idx="310">
                  <c:v>45510</c:v>
                </c:pt>
                <c:pt idx="311">
                  <c:v>45511</c:v>
                </c:pt>
                <c:pt idx="312">
                  <c:v>45512</c:v>
                </c:pt>
                <c:pt idx="313">
                  <c:v>45513</c:v>
                </c:pt>
                <c:pt idx="314">
                  <c:v>45514</c:v>
                </c:pt>
                <c:pt idx="315">
                  <c:v>45515</c:v>
                </c:pt>
                <c:pt idx="316">
                  <c:v>45516</c:v>
                </c:pt>
                <c:pt idx="317">
                  <c:v>45517</c:v>
                </c:pt>
                <c:pt idx="318">
                  <c:v>45518</c:v>
                </c:pt>
                <c:pt idx="319">
                  <c:v>45519</c:v>
                </c:pt>
                <c:pt idx="320">
                  <c:v>45520</c:v>
                </c:pt>
                <c:pt idx="321">
                  <c:v>45521</c:v>
                </c:pt>
                <c:pt idx="322">
                  <c:v>45522</c:v>
                </c:pt>
                <c:pt idx="323">
                  <c:v>45523</c:v>
                </c:pt>
                <c:pt idx="324">
                  <c:v>45524</c:v>
                </c:pt>
                <c:pt idx="325">
                  <c:v>45525</c:v>
                </c:pt>
                <c:pt idx="326">
                  <c:v>45526</c:v>
                </c:pt>
                <c:pt idx="327">
                  <c:v>45527</c:v>
                </c:pt>
                <c:pt idx="328">
                  <c:v>45528</c:v>
                </c:pt>
                <c:pt idx="329">
                  <c:v>45529</c:v>
                </c:pt>
                <c:pt idx="330">
                  <c:v>45530</c:v>
                </c:pt>
                <c:pt idx="331">
                  <c:v>45531</c:v>
                </c:pt>
                <c:pt idx="332">
                  <c:v>45532</c:v>
                </c:pt>
                <c:pt idx="333">
                  <c:v>45533</c:v>
                </c:pt>
                <c:pt idx="334">
                  <c:v>45534</c:v>
                </c:pt>
                <c:pt idx="335">
                  <c:v>45535</c:v>
                </c:pt>
                <c:pt idx="336">
                  <c:v>45536</c:v>
                </c:pt>
                <c:pt idx="337">
                  <c:v>45537</c:v>
                </c:pt>
                <c:pt idx="338">
                  <c:v>45538</c:v>
                </c:pt>
                <c:pt idx="339">
                  <c:v>45539</c:v>
                </c:pt>
                <c:pt idx="340">
                  <c:v>45540</c:v>
                </c:pt>
                <c:pt idx="341">
                  <c:v>45541</c:v>
                </c:pt>
                <c:pt idx="342">
                  <c:v>45542</c:v>
                </c:pt>
                <c:pt idx="343">
                  <c:v>45543</c:v>
                </c:pt>
                <c:pt idx="344">
                  <c:v>45544</c:v>
                </c:pt>
                <c:pt idx="345">
                  <c:v>45545</c:v>
                </c:pt>
                <c:pt idx="346">
                  <c:v>45546</c:v>
                </c:pt>
                <c:pt idx="347">
                  <c:v>45547</c:v>
                </c:pt>
                <c:pt idx="348">
                  <c:v>45548</c:v>
                </c:pt>
                <c:pt idx="349">
                  <c:v>45549</c:v>
                </c:pt>
                <c:pt idx="350">
                  <c:v>45550</c:v>
                </c:pt>
                <c:pt idx="351">
                  <c:v>45551</c:v>
                </c:pt>
                <c:pt idx="352">
                  <c:v>45552</c:v>
                </c:pt>
                <c:pt idx="353">
                  <c:v>45553</c:v>
                </c:pt>
                <c:pt idx="354">
                  <c:v>45554</c:v>
                </c:pt>
                <c:pt idx="355">
                  <c:v>45555</c:v>
                </c:pt>
                <c:pt idx="356">
                  <c:v>45556</c:v>
                </c:pt>
                <c:pt idx="357">
                  <c:v>45557</c:v>
                </c:pt>
                <c:pt idx="358">
                  <c:v>45558</c:v>
                </c:pt>
                <c:pt idx="359">
                  <c:v>45559</c:v>
                </c:pt>
                <c:pt idx="360">
                  <c:v>45560</c:v>
                </c:pt>
                <c:pt idx="361">
                  <c:v>45561</c:v>
                </c:pt>
                <c:pt idx="362">
                  <c:v>45562</c:v>
                </c:pt>
                <c:pt idx="363">
                  <c:v>45563</c:v>
                </c:pt>
                <c:pt idx="364">
                  <c:v>45564</c:v>
                </c:pt>
                <c:pt idx="365">
                  <c:v>45565</c:v>
                </c:pt>
              </c:numCache>
            </c:numRef>
          </c:cat>
          <c:val>
            <c:numRef>
              <c:f>Uttag!$BF$5:$BF$370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4-1F9C-40D3-8B65-A5E94D5A686F}"/>
            </c:ext>
          </c:extLst>
        </c:ser>
        <c:ser>
          <c:idx val="5"/>
          <c:order val="5"/>
          <c:tx>
            <c:strRef>
              <c:f>Uttag!$BG$3</c:f>
              <c:strCache>
                <c:ptCount val="1"/>
                <c:pt idx="0">
                  <c:v>Dygn/Över-låtelse in</c:v>
                </c:pt>
              </c:strCache>
            </c:strRef>
          </c:tx>
          <c:spPr>
            <a:solidFill>
              <a:schemeClr val="accent6"/>
            </a:solidFill>
            <a:ln>
              <a:noFill/>
            </a:ln>
            <a:effectLst/>
          </c:spPr>
          <c:cat>
            <c:numRef>
              <c:f>Uttag!$D$5:$D$370</c:f>
              <c:numCache>
                <c:formatCode>d\-mmm</c:formatCode>
                <c:ptCount val="366"/>
                <c:pt idx="0">
                  <c:v>45200</c:v>
                </c:pt>
                <c:pt idx="1">
                  <c:v>45201</c:v>
                </c:pt>
                <c:pt idx="2">
                  <c:v>45202</c:v>
                </c:pt>
                <c:pt idx="3">
                  <c:v>45203</c:v>
                </c:pt>
                <c:pt idx="4">
                  <c:v>45204</c:v>
                </c:pt>
                <c:pt idx="5">
                  <c:v>45205</c:v>
                </c:pt>
                <c:pt idx="6">
                  <c:v>45206</c:v>
                </c:pt>
                <c:pt idx="7">
                  <c:v>45207</c:v>
                </c:pt>
                <c:pt idx="8">
                  <c:v>45208</c:v>
                </c:pt>
                <c:pt idx="9">
                  <c:v>45209</c:v>
                </c:pt>
                <c:pt idx="10">
                  <c:v>45210</c:v>
                </c:pt>
                <c:pt idx="11">
                  <c:v>45211</c:v>
                </c:pt>
                <c:pt idx="12">
                  <c:v>45212</c:v>
                </c:pt>
                <c:pt idx="13">
                  <c:v>45213</c:v>
                </c:pt>
                <c:pt idx="14">
                  <c:v>45214</c:v>
                </c:pt>
                <c:pt idx="15">
                  <c:v>45215</c:v>
                </c:pt>
                <c:pt idx="16">
                  <c:v>45216</c:v>
                </c:pt>
                <c:pt idx="17">
                  <c:v>45217</c:v>
                </c:pt>
                <c:pt idx="18">
                  <c:v>45218</c:v>
                </c:pt>
                <c:pt idx="19">
                  <c:v>45219</c:v>
                </c:pt>
                <c:pt idx="20">
                  <c:v>45220</c:v>
                </c:pt>
                <c:pt idx="21">
                  <c:v>45221</c:v>
                </c:pt>
                <c:pt idx="22">
                  <c:v>45222</c:v>
                </c:pt>
                <c:pt idx="23">
                  <c:v>45223</c:v>
                </c:pt>
                <c:pt idx="24">
                  <c:v>45224</c:v>
                </c:pt>
                <c:pt idx="25">
                  <c:v>45225</c:v>
                </c:pt>
                <c:pt idx="26">
                  <c:v>45226</c:v>
                </c:pt>
                <c:pt idx="27">
                  <c:v>45227</c:v>
                </c:pt>
                <c:pt idx="28">
                  <c:v>45228</c:v>
                </c:pt>
                <c:pt idx="29">
                  <c:v>45229</c:v>
                </c:pt>
                <c:pt idx="30">
                  <c:v>45230</c:v>
                </c:pt>
                <c:pt idx="31">
                  <c:v>45231</c:v>
                </c:pt>
                <c:pt idx="32">
                  <c:v>45232</c:v>
                </c:pt>
                <c:pt idx="33">
                  <c:v>45233</c:v>
                </c:pt>
                <c:pt idx="34">
                  <c:v>45234</c:v>
                </c:pt>
                <c:pt idx="35">
                  <c:v>45235</c:v>
                </c:pt>
                <c:pt idx="36">
                  <c:v>45236</c:v>
                </c:pt>
                <c:pt idx="37">
                  <c:v>45237</c:v>
                </c:pt>
                <c:pt idx="38">
                  <c:v>45238</c:v>
                </c:pt>
                <c:pt idx="39">
                  <c:v>45239</c:v>
                </c:pt>
                <c:pt idx="40">
                  <c:v>45240</c:v>
                </c:pt>
                <c:pt idx="41">
                  <c:v>45241</c:v>
                </c:pt>
                <c:pt idx="42">
                  <c:v>45242</c:v>
                </c:pt>
                <c:pt idx="43">
                  <c:v>45243</c:v>
                </c:pt>
                <c:pt idx="44">
                  <c:v>45244</c:v>
                </c:pt>
                <c:pt idx="45">
                  <c:v>45245</c:v>
                </c:pt>
                <c:pt idx="46">
                  <c:v>45246</c:v>
                </c:pt>
                <c:pt idx="47">
                  <c:v>45247</c:v>
                </c:pt>
                <c:pt idx="48">
                  <c:v>45248</c:v>
                </c:pt>
                <c:pt idx="49">
                  <c:v>45249</c:v>
                </c:pt>
                <c:pt idx="50">
                  <c:v>45250</c:v>
                </c:pt>
                <c:pt idx="51">
                  <c:v>45251</c:v>
                </c:pt>
                <c:pt idx="52">
                  <c:v>45252</c:v>
                </c:pt>
                <c:pt idx="53">
                  <c:v>45253</c:v>
                </c:pt>
                <c:pt idx="54">
                  <c:v>45254</c:v>
                </c:pt>
                <c:pt idx="55">
                  <c:v>45255</c:v>
                </c:pt>
                <c:pt idx="56">
                  <c:v>45256</c:v>
                </c:pt>
                <c:pt idx="57">
                  <c:v>45257</c:v>
                </c:pt>
                <c:pt idx="58">
                  <c:v>45258</c:v>
                </c:pt>
                <c:pt idx="59">
                  <c:v>45259</c:v>
                </c:pt>
                <c:pt idx="60">
                  <c:v>45260</c:v>
                </c:pt>
                <c:pt idx="61">
                  <c:v>45261</c:v>
                </c:pt>
                <c:pt idx="62">
                  <c:v>45262</c:v>
                </c:pt>
                <c:pt idx="63">
                  <c:v>45263</c:v>
                </c:pt>
                <c:pt idx="64">
                  <c:v>45264</c:v>
                </c:pt>
                <c:pt idx="65">
                  <c:v>45265</c:v>
                </c:pt>
                <c:pt idx="66">
                  <c:v>45266</c:v>
                </c:pt>
                <c:pt idx="67">
                  <c:v>45267</c:v>
                </c:pt>
                <c:pt idx="68">
                  <c:v>45268</c:v>
                </c:pt>
                <c:pt idx="69">
                  <c:v>45269</c:v>
                </c:pt>
                <c:pt idx="70">
                  <c:v>45270</c:v>
                </c:pt>
                <c:pt idx="71">
                  <c:v>45271</c:v>
                </c:pt>
                <c:pt idx="72">
                  <c:v>45272</c:v>
                </c:pt>
                <c:pt idx="73">
                  <c:v>45273</c:v>
                </c:pt>
                <c:pt idx="74">
                  <c:v>45274</c:v>
                </c:pt>
                <c:pt idx="75">
                  <c:v>45275</c:v>
                </c:pt>
                <c:pt idx="76">
                  <c:v>45276</c:v>
                </c:pt>
                <c:pt idx="77">
                  <c:v>45277</c:v>
                </c:pt>
                <c:pt idx="78">
                  <c:v>45278</c:v>
                </c:pt>
                <c:pt idx="79">
                  <c:v>45279</c:v>
                </c:pt>
                <c:pt idx="80">
                  <c:v>45280</c:v>
                </c:pt>
                <c:pt idx="81">
                  <c:v>45281</c:v>
                </c:pt>
                <c:pt idx="82">
                  <c:v>45282</c:v>
                </c:pt>
                <c:pt idx="83">
                  <c:v>45283</c:v>
                </c:pt>
                <c:pt idx="84">
                  <c:v>45284</c:v>
                </c:pt>
                <c:pt idx="85">
                  <c:v>45285</c:v>
                </c:pt>
                <c:pt idx="86">
                  <c:v>45286</c:v>
                </c:pt>
                <c:pt idx="87">
                  <c:v>45287</c:v>
                </c:pt>
                <c:pt idx="88">
                  <c:v>45288</c:v>
                </c:pt>
                <c:pt idx="89">
                  <c:v>45289</c:v>
                </c:pt>
                <c:pt idx="90">
                  <c:v>45290</c:v>
                </c:pt>
                <c:pt idx="91">
                  <c:v>45291</c:v>
                </c:pt>
                <c:pt idx="92">
                  <c:v>45292</c:v>
                </c:pt>
                <c:pt idx="93">
                  <c:v>45293</c:v>
                </c:pt>
                <c:pt idx="94">
                  <c:v>45294</c:v>
                </c:pt>
                <c:pt idx="95">
                  <c:v>45295</c:v>
                </c:pt>
                <c:pt idx="96">
                  <c:v>45296</c:v>
                </c:pt>
                <c:pt idx="97">
                  <c:v>45297</c:v>
                </c:pt>
                <c:pt idx="98">
                  <c:v>45298</c:v>
                </c:pt>
                <c:pt idx="99">
                  <c:v>45299</c:v>
                </c:pt>
                <c:pt idx="100">
                  <c:v>45300</c:v>
                </c:pt>
                <c:pt idx="101">
                  <c:v>45301</c:v>
                </c:pt>
                <c:pt idx="102">
                  <c:v>45302</c:v>
                </c:pt>
                <c:pt idx="103">
                  <c:v>45303</c:v>
                </c:pt>
                <c:pt idx="104">
                  <c:v>45304</c:v>
                </c:pt>
                <c:pt idx="105">
                  <c:v>45305</c:v>
                </c:pt>
                <c:pt idx="106">
                  <c:v>45306</c:v>
                </c:pt>
                <c:pt idx="107">
                  <c:v>45307</c:v>
                </c:pt>
                <c:pt idx="108">
                  <c:v>45308</c:v>
                </c:pt>
                <c:pt idx="109">
                  <c:v>45309</c:v>
                </c:pt>
                <c:pt idx="110">
                  <c:v>45310</c:v>
                </c:pt>
                <c:pt idx="111">
                  <c:v>45311</c:v>
                </c:pt>
                <c:pt idx="112">
                  <c:v>45312</c:v>
                </c:pt>
                <c:pt idx="113">
                  <c:v>45313</c:v>
                </c:pt>
                <c:pt idx="114">
                  <c:v>45314</c:v>
                </c:pt>
                <c:pt idx="115">
                  <c:v>45315</c:v>
                </c:pt>
                <c:pt idx="116">
                  <c:v>45316</c:v>
                </c:pt>
                <c:pt idx="117">
                  <c:v>45317</c:v>
                </c:pt>
                <c:pt idx="118">
                  <c:v>45318</c:v>
                </c:pt>
                <c:pt idx="119">
                  <c:v>45319</c:v>
                </c:pt>
                <c:pt idx="120">
                  <c:v>45320</c:v>
                </c:pt>
                <c:pt idx="121">
                  <c:v>45321</c:v>
                </c:pt>
                <c:pt idx="122">
                  <c:v>45322</c:v>
                </c:pt>
                <c:pt idx="123">
                  <c:v>45323</c:v>
                </c:pt>
                <c:pt idx="124">
                  <c:v>45324</c:v>
                </c:pt>
                <c:pt idx="125">
                  <c:v>45325</c:v>
                </c:pt>
                <c:pt idx="126">
                  <c:v>45326</c:v>
                </c:pt>
                <c:pt idx="127">
                  <c:v>45327</c:v>
                </c:pt>
                <c:pt idx="128">
                  <c:v>45328</c:v>
                </c:pt>
                <c:pt idx="129">
                  <c:v>45329</c:v>
                </c:pt>
                <c:pt idx="130">
                  <c:v>45330</c:v>
                </c:pt>
                <c:pt idx="131">
                  <c:v>45331</c:v>
                </c:pt>
                <c:pt idx="132">
                  <c:v>45332</c:v>
                </c:pt>
                <c:pt idx="133">
                  <c:v>45333</c:v>
                </c:pt>
                <c:pt idx="134">
                  <c:v>45334</c:v>
                </c:pt>
                <c:pt idx="135">
                  <c:v>45335</c:v>
                </c:pt>
                <c:pt idx="136">
                  <c:v>45336</c:v>
                </c:pt>
                <c:pt idx="137">
                  <c:v>45337</c:v>
                </c:pt>
                <c:pt idx="138">
                  <c:v>45338</c:v>
                </c:pt>
                <c:pt idx="139">
                  <c:v>45339</c:v>
                </c:pt>
                <c:pt idx="140">
                  <c:v>45340</c:v>
                </c:pt>
                <c:pt idx="141">
                  <c:v>45341</c:v>
                </c:pt>
                <c:pt idx="142">
                  <c:v>45342</c:v>
                </c:pt>
                <c:pt idx="143">
                  <c:v>45343</c:v>
                </c:pt>
                <c:pt idx="144">
                  <c:v>45344</c:v>
                </c:pt>
                <c:pt idx="145">
                  <c:v>45345</c:v>
                </c:pt>
                <c:pt idx="146">
                  <c:v>45346</c:v>
                </c:pt>
                <c:pt idx="147">
                  <c:v>45347</c:v>
                </c:pt>
                <c:pt idx="148">
                  <c:v>45348</c:v>
                </c:pt>
                <c:pt idx="149">
                  <c:v>45349</c:v>
                </c:pt>
                <c:pt idx="150">
                  <c:v>45350</c:v>
                </c:pt>
                <c:pt idx="151">
                  <c:v>45351</c:v>
                </c:pt>
                <c:pt idx="152">
                  <c:v>45352</c:v>
                </c:pt>
                <c:pt idx="153">
                  <c:v>45353</c:v>
                </c:pt>
                <c:pt idx="154">
                  <c:v>45354</c:v>
                </c:pt>
                <c:pt idx="155">
                  <c:v>45355</c:v>
                </c:pt>
                <c:pt idx="156">
                  <c:v>45356</c:v>
                </c:pt>
                <c:pt idx="157">
                  <c:v>45357</c:v>
                </c:pt>
                <c:pt idx="158">
                  <c:v>45358</c:v>
                </c:pt>
                <c:pt idx="159">
                  <c:v>45359</c:v>
                </c:pt>
                <c:pt idx="160">
                  <c:v>45360</c:v>
                </c:pt>
                <c:pt idx="161">
                  <c:v>45361</c:v>
                </c:pt>
                <c:pt idx="162">
                  <c:v>45362</c:v>
                </c:pt>
                <c:pt idx="163">
                  <c:v>45363</c:v>
                </c:pt>
                <c:pt idx="164">
                  <c:v>45364</c:v>
                </c:pt>
                <c:pt idx="165">
                  <c:v>45365</c:v>
                </c:pt>
                <c:pt idx="166">
                  <c:v>45366</c:v>
                </c:pt>
                <c:pt idx="167">
                  <c:v>45367</c:v>
                </c:pt>
                <c:pt idx="168">
                  <c:v>45368</c:v>
                </c:pt>
                <c:pt idx="169">
                  <c:v>45369</c:v>
                </c:pt>
                <c:pt idx="170">
                  <c:v>45370</c:v>
                </c:pt>
                <c:pt idx="171">
                  <c:v>45371</c:v>
                </c:pt>
                <c:pt idx="172">
                  <c:v>45372</c:v>
                </c:pt>
                <c:pt idx="173">
                  <c:v>45373</c:v>
                </c:pt>
                <c:pt idx="174">
                  <c:v>45374</c:v>
                </c:pt>
                <c:pt idx="175">
                  <c:v>45375</c:v>
                </c:pt>
                <c:pt idx="176">
                  <c:v>45376</c:v>
                </c:pt>
                <c:pt idx="177">
                  <c:v>45377</c:v>
                </c:pt>
                <c:pt idx="178">
                  <c:v>45378</c:v>
                </c:pt>
                <c:pt idx="179">
                  <c:v>45379</c:v>
                </c:pt>
                <c:pt idx="180">
                  <c:v>45380</c:v>
                </c:pt>
                <c:pt idx="181">
                  <c:v>45381</c:v>
                </c:pt>
                <c:pt idx="182">
                  <c:v>45382</c:v>
                </c:pt>
                <c:pt idx="183">
                  <c:v>45383</c:v>
                </c:pt>
                <c:pt idx="184">
                  <c:v>45384</c:v>
                </c:pt>
                <c:pt idx="185">
                  <c:v>45385</c:v>
                </c:pt>
                <c:pt idx="186">
                  <c:v>45386</c:v>
                </c:pt>
                <c:pt idx="187">
                  <c:v>45387</c:v>
                </c:pt>
                <c:pt idx="188">
                  <c:v>45388</c:v>
                </c:pt>
                <c:pt idx="189">
                  <c:v>45389</c:v>
                </c:pt>
                <c:pt idx="190">
                  <c:v>45390</c:v>
                </c:pt>
                <c:pt idx="191">
                  <c:v>45391</c:v>
                </c:pt>
                <c:pt idx="192">
                  <c:v>45392</c:v>
                </c:pt>
                <c:pt idx="193">
                  <c:v>45393</c:v>
                </c:pt>
                <c:pt idx="194">
                  <c:v>45394</c:v>
                </c:pt>
                <c:pt idx="195">
                  <c:v>45395</c:v>
                </c:pt>
                <c:pt idx="196">
                  <c:v>45396</c:v>
                </c:pt>
                <c:pt idx="197">
                  <c:v>45397</c:v>
                </c:pt>
                <c:pt idx="198">
                  <c:v>45398</c:v>
                </c:pt>
                <c:pt idx="199">
                  <c:v>45399</c:v>
                </c:pt>
                <c:pt idx="200">
                  <c:v>45400</c:v>
                </c:pt>
                <c:pt idx="201">
                  <c:v>45401</c:v>
                </c:pt>
                <c:pt idx="202">
                  <c:v>45402</c:v>
                </c:pt>
                <c:pt idx="203">
                  <c:v>45403</c:v>
                </c:pt>
                <c:pt idx="204">
                  <c:v>45404</c:v>
                </c:pt>
                <c:pt idx="205">
                  <c:v>45405</c:v>
                </c:pt>
                <c:pt idx="206">
                  <c:v>45406</c:v>
                </c:pt>
                <c:pt idx="207">
                  <c:v>45407</c:v>
                </c:pt>
                <c:pt idx="208">
                  <c:v>45408</c:v>
                </c:pt>
                <c:pt idx="209">
                  <c:v>45409</c:v>
                </c:pt>
                <c:pt idx="210">
                  <c:v>45410</c:v>
                </c:pt>
                <c:pt idx="211">
                  <c:v>45411</c:v>
                </c:pt>
                <c:pt idx="212">
                  <c:v>45412</c:v>
                </c:pt>
                <c:pt idx="213">
                  <c:v>45413</c:v>
                </c:pt>
                <c:pt idx="214">
                  <c:v>45414</c:v>
                </c:pt>
                <c:pt idx="215">
                  <c:v>45415</c:v>
                </c:pt>
                <c:pt idx="216">
                  <c:v>45416</c:v>
                </c:pt>
                <c:pt idx="217">
                  <c:v>45417</c:v>
                </c:pt>
                <c:pt idx="218">
                  <c:v>45418</c:v>
                </c:pt>
                <c:pt idx="219">
                  <c:v>45419</c:v>
                </c:pt>
                <c:pt idx="220">
                  <c:v>45420</c:v>
                </c:pt>
                <c:pt idx="221">
                  <c:v>45421</c:v>
                </c:pt>
                <c:pt idx="222">
                  <c:v>45422</c:v>
                </c:pt>
                <c:pt idx="223">
                  <c:v>45423</c:v>
                </c:pt>
                <c:pt idx="224">
                  <c:v>45424</c:v>
                </c:pt>
                <c:pt idx="225">
                  <c:v>45425</c:v>
                </c:pt>
                <c:pt idx="226">
                  <c:v>45426</c:v>
                </c:pt>
                <c:pt idx="227">
                  <c:v>45427</c:v>
                </c:pt>
                <c:pt idx="228">
                  <c:v>45428</c:v>
                </c:pt>
                <c:pt idx="229">
                  <c:v>45429</c:v>
                </c:pt>
                <c:pt idx="230">
                  <c:v>45430</c:v>
                </c:pt>
                <c:pt idx="231">
                  <c:v>45431</c:v>
                </c:pt>
                <c:pt idx="232">
                  <c:v>45432</c:v>
                </c:pt>
                <c:pt idx="233">
                  <c:v>45433</c:v>
                </c:pt>
                <c:pt idx="234">
                  <c:v>45434</c:v>
                </c:pt>
                <c:pt idx="235">
                  <c:v>45435</c:v>
                </c:pt>
                <c:pt idx="236">
                  <c:v>45436</c:v>
                </c:pt>
                <c:pt idx="237">
                  <c:v>45437</c:v>
                </c:pt>
                <c:pt idx="238">
                  <c:v>45438</c:v>
                </c:pt>
                <c:pt idx="239">
                  <c:v>45439</c:v>
                </c:pt>
                <c:pt idx="240">
                  <c:v>45440</c:v>
                </c:pt>
                <c:pt idx="241">
                  <c:v>45441</c:v>
                </c:pt>
                <c:pt idx="242">
                  <c:v>45442</c:v>
                </c:pt>
                <c:pt idx="243">
                  <c:v>45443</c:v>
                </c:pt>
                <c:pt idx="244">
                  <c:v>45444</c:v>
                </c:pt>
                <c:pt idx="245">
                  <c:v>45445</c:v>
                </c:pt>
                <c:pt idx="246">
                  <c:v>45446</c:v>
                </c:pt>
                <c:pt idx="247">
                  <c:v>45447</c:v>
                </c:pt>
                <c:pt idx="248">
                  <c:v>45448</c:v>
                </c:pt>
                <c:pt idx="249">
                  <c:v>45449</c:v>
                </c:pt>
                <c:pt idx="250">
                  <c:v>45450</c:v>
                </c:pt>
                <c:pt idx="251">
                  <c:v>45451</c:v>
                </c:pt>
                <c:pt idx="252">
                  <c:v>45452</c:v>
                </c:pt>
                <c:pt idx="253">
                  <c:v>45453</c:v>
                </c:pt>
                <c:pt idx="254">
                  <c:v>45454</c:v>
                </c:pt>
                <c:pt idx="255">
                  <c:v>45455</c:v>
                </c:pt>
                <c:pt idx="256">
                  <c:v>45456</c:v>
                </c:pt>
                <c:pt idx="257">
                  <c:v>45457</c:v>
                </c:pt>
                <c:pt idx="258">
                  <c:v>45458</c:v>
                </c:pt>
                <c:pt idx="259">
                  <c:v>45459</c:v>
                </c:pt>
                <c:pt idx="260">
                  <c:v>45460</c:v>
                </c:pt>
                <c:pt idx="261">
                  <c:v>45461</c:v>
                </c:pt>
                <c:pt idx="262">
                  <c:v>45462</c:v>
                </c:pt>
                <c:pt idx="263">
                  <c:v>45463</c:v>
                </c:pt>
                <c:pt idx="264">
                  <c:v>45464</c:v>
                </c:pt>
                <c:pt idx="265">
                  <c:v>45465</c:v>
                </c:pt>
                <c:pt idx="266">
                  <c:v>45466</c:v>
                </c:pt>
                <c:pt idx="267">
                  <c:v>45467</c:v>
                </c:pt>
                <c:pt idx="268">
                  <c:v>45468</c:v>
                </c:pt>
                <c:pt idx="269">
                  <c:v>45469</c:v>
                </c:pt>
                <c:pt idx="270">
                  <c:v>45470</c:v>
                </c:pt>
                <c:pt idx="271">
                  <c:v>45471</c:v>
                </c:pt>
                <c:pt idx="272">
                  <c:v>45472</c:v>
                </c:pt>
                <c:pt idx="273">
                  <c:v>45473</c:v>
                </c:pt>
                <c:pt idx="274">
                  <c:v>45474</c:v>
                </c:pt>
                <c:pt idx="275">
                  <c:v>45475</c:v>
                </c:pt>
                <c:pt idx="276">
                  <c:v>45476</c:v>
                </c:pt>
                <c:pt idx="277">
                  <c:v>45477</c:v>
                </c:pt>
                <c:pt idx="278">
                  <c:v>45478</c:v>
                </c:pt>
                <c:pt idx="279">
                  <c:v>45479</c:v>
                </c:pt>
                <c:pt idx="280">
                  <c:v>45480</c:v>
                </c:pt>
                <c:pt idx="281">
                  <c:v>45481</c:v>
                </c:pt>
                <c:pt idx="282">
                  <c:v>45482</c:v>
                </c:pt>
                <c:pt idx="283">
                  <c:v>45483</c:v>
                </c:pt>
                <c:pt idx="284">
                  <c:v>45484</c:v>
                </c:pt>
                <c:pt idx="285">
                  <c:v>45485</c:v>
                </c:pt>
                <c:pt idx="286">
                  <c:v>45486</c:v>
                </c:pt>
                <c:pt idx="287">
                  <c:v>45487</c:v>
                </c:pt>
                <c:pt idx="288">
                  <c:v>45488</c:v>
                </c:pt>
                <c:pt idx="289">
                  <c:v>45489</c:v>
                </c:pt>
                <c:pt idx="290">
                  <c:v>45490</c:v>
                </c:pt>
                <c:pt idx="291">
                  <c:v>45491</c:v>
                </c:pt>
                <c:pt idx="292">
                  <c:v>45492</c:v>
                </c:pt>
                <c:pt idx="293">
                  <c:v>45493</c:v>
                </c:pt>
                <c:pt idx="294">
                  <c:v>45494</c:v>
                </c:pt>
                <c:pt idx="295">
                  <c:v>45495</c:v>
                </c:pt>
                <c:pt idx="296">
                  <c:v>45496</c:v>
                </c:pt>
                <c:pt idx="297">
                  <c:v>45497</c:v>
                </c:pt>
                <c:pt idx="298">
                  <c:v>45498</c:v>
                </c:pt>
                <c:pt idx="299">
                  <c:v>45499</c:v>
                </c:pt>
                <c:pt idx="300">
                  <c:v>45500</c:v>
                </c:pt>
                <c:pt idx="301">
                  <c:v>45501</c:v>
                </c:pt>
                <c:pt idx="302">
                  <c:v>45502</c:v>
                </c:pt>
                <c:pt idx="303">
                  <c:v>45503</c:v>
                </c:pt>
                <c:pt idx="304">
                  <c:v>45504</c:v>
                </c:pt>
                <c:pt idx="305">
                  <c:v>45505</c:v>
                </c:pt>
                <c:pt idx="306">
                  <c:v>45506</c:v>
                </c:pt>
                <c:pt idx="307">
                  <c:v>45507</c:v>
                </c:pt>
                <c:pt idx="308">
                  <c:v>45508</c:v>
                </c:pt>
                <c:pt idx="309">
                  <c:v>45509</c:v>
                </c:pt>
                <c:pt idx="310">
                  <c:v>45510</c:v>
                </c:pt>
                <c:pt idx="311">
                  <c:v>45511</c:v>
                </c:pt>
                <c:pt idx="312">
                  <c:v>45512</c:v>
                </c:pt>
                <c:pt idx="313">
                  <c:v>45513</c:v>
                </c:pt>
                <c:pt idx="314">
                  <c:v>45514</c:v>
                </c:pt>
                <c:pt idx="315">
                  <c:v>45515</c:v>
                </c:pt>
                <c:pt idx="316">
                  <c:v>45516</c:v>
                </c:pt>
                <c:pt idx="317">
                  <c:v>45517</c:v>
                </c:pt>
                <c:pt idx="318">
                  <c:v>45518</c:v>
                </c:pt>
                <c:pt idx="319">
                  <c:v>45519</c:v>
                </c:pt>
                <c:pt idx="320">
                  <c:v>45520</c:v>
                </c:pt>
                <c:pt idx="321">
                  <c:v>45521</c:v>
                </c:pt>
                <c:pt idx="322">
                  <c:v>45522</c:v>
                </c:pt>
                <c:pt idx="323">
                  <c:v>45523</c:v>
                </c:pt>
                <c:pt idx="324">
                  <c:v>45524</c:v>
                </c:pt>
                <c:pt idx="325">
                  <c:v>45525</c:v>
                </c:pt>
                <c:pt idx="326">
                  <c:v>45526</c:v>
                </c:pt>
                <c:pt idx="327">
                  <c:v>45527</c:v>
                </c:pt>
                <c:pt idx="328">
                  <c:v>45528</c:v>
                </c:pt>
                <c:pt idx="329">
                  <c:v>45529</c:v>
                </c:pt>
                <c:pt idx="330">
                  <c:v>45530</c:v>
                </c:pt>
                <c:pt idx="331">
                  <c:v>45531</c:v>
                </c:pt>
                <c:pt idx="332">
                  <c:v>45532</c:v>
                </c:pt>
                <c:pt idx="333">
                  <c:v>45533</c:v>
                </c:pt>
                <c:pt idx="334">
                  <c:v>45534</c:v>
                </c:pt>
                <c:pt idx="335">
                  <c:v>45535</c:v>
                </c:pt>
                <c:pt idx="336">
                  <c:v>45536</c:v>
                </c:pt>
                <c:pt idx="337">
                  <c:v>45537</c:v>
                </c:pt>
                <c:pt idx="338">
                  <c:v>45538</c:v>
                </c:pt>
                <c:pt idx="339">
                  <c:v>45539</c:v>
                </c:pt>
                <c:pt idx="340">
                  <c:v>45540</c:v>
                </c:pt>
                <c:pt idx="341">
                  <c:v>45541</c:v>
                </c:pt>
                <c:pt idx="342">
                  <c:v>45542</c:v>
                </c:pt>
                <c:pt idx="343">
                  <c:v>45543</c:v>
                </c:pt>
                <c:pt idx="344">
                  <c:v>45544</c:v>
                </c:pt>
                <c:pt idx="345">
                  <c:v>45545</c:v>
                </c:pt>
                <c:pt idx="346">
                  <c:v>45546</c:v>
                </c:pt>
                <c:pt idx="347">
                  <c:v>45547</c:v>
                </c:pt>
                <c:pt idx="348">
                  <c:v>45548</c:v>
                </c:pt>
                <c:pt idx="349">
                  <c:v>45549</c:v>
                </c:pt>
                <c:pt idx="350">
                  <c:v>45550</c:v>
                </c:pt>
                <c:pt idx="351">
                  <c:v>45551</c:v>
                </c:pt>
                <c:pt idx="352">
                  <c:v>45552</c:v>
                </c:pt>
                <c:pt idx="353">
                  <c:v>45553</c:v>
                </c:pt>
                <c:pt idx="354">
                  <c:v>45554</c:v>
                </c:pt>
                <c:pt idx="355">
                  <c:v>45555</c:v>
                </c:pt>
                <c:pt idx="356">
                  <c:v>45556</c:v>
                </c:pt>
                <c:pt idx="357">
                  <c:v>45557</c:v>
                </c:pt>
                <c:pt idx="358">
                  <c:v>45558</c:v>
                </c:pt>
                <c:pt idx="359">
                  <c:v>45559</c:v>
                </c:pt>
                <c:pt idx="360">
                  <c:v>45560</c:v>
                </c:pt>
                <c:pt idx="361">
                  <c:v>45561</c:v>
                </c:pt>
                <c:pt idx="362">
                  <c:v>45562</c:v>
                </c:pt>
                <c:pt idx="363">
                  <c:v>45563</c:v>
                </c:pt>
                <c:pt idx="364">
                  <c:v>45564</c:v>
                </c:pt>
                <c:pt idx="365">
                  <c:v>45565</c:v>
                </c:pt>
              </c:numCache>
            </c:numRef>
          </c:cat>
          <c:val>
            <c:numRef>
              <c:f>Uttag!$BG$5:$BG$370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5-1F9C-40D3-8B65-A5E94D5A686F}"/>
            </c:ext>
          </c:extLst>
        </c:ser>
        <c:dLbls>
          <c:showLegendKey val="0"/>
          <c:showVal val="0"/>
          <c:showCatName val="0"/>
          <c:showSerName val="0"/>
          <c:showPercent val="0"/>
          <c:showBubbleSize val="0"/>
        </c:dLbls>
        <c:axId val="886894680"/>
        <c:axId val="886895072"/>
      </c:areaChart>
      <c:lineChart>
        <c:grouping val="standard"/>
        <c:varyColors val="0"/>
        <c:ser>
          <c:idx val="6"/>
          <c:order val="6"/>
          <c:tx>
            <c:strRef>
              <c:f>Uttag!$BP$3</c:f>
              <c:strCache>
                <c:ptCount val="1"/>
                <c:pt idx="0">
                  <c:v>Maximalt kapacitetsbehov</c:v>
                </c:pt>
              </c:strCache>
            </c:strRef>
          </c:tx>
          <c:spPr>
            <a:ln w="28575" cap="rnd">
              <a:solidFill>
                <a:schemeClr val="accent1">
                  <a:lumMod val="60000"/>
                </a:schemeClr>
              </a:solidFill>
              <a:prstDash val="dash"/>
              <a:round/>
            </a:ln>
            <a:effectLst/>
          </c:spPr>
          <c:marker>
            <c:symbol val="none"/>
          </c:marker>
          <c:val>
            <c:numRef>
              <c:f>Uttag!$BP$5:$BP$370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6-1F9C-40D3-8B65-A5E94D5A686F}"/>
            </c:ext>
          </c:extLst>
        </c:ser>
        <c:ser>
          <c:idx val="7"/>
          <c:order val="7"/>
          <c:tx>
            <c:strRef>
              <c:f>Uttag!$BL$3</c:f>
              <c:strCache>
                <c:ptCount val="1"/>
                <c:pt idx="0">
                  <c:v>Prognos</c:v>
                </c:pt>
              </c:strCache>
            </c:strRef>
          </c:tx>
          <c:spPr>
            <a:ln w="28575" cap="rnd">
              <a:solidFill>
                <a:schemeClr val="tx1">
                  <a:lumMod val="50000"/>
                  <a:lumOff val="50000"/>
                </a:schemeClr>
              </a:solidFill>
              <a:round/>
            </a:ln>
            <a:effectLst/>
          </c:spPr>
          <c:marker>
            <c:symbol val="none"/>
          </c:marker>
          <c:val>
            <c:numRef>
              <c:f>Uttag!$BL$5:$BL$370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7-1F9C-40D3-8B65-A5E94D5A686F}"/>
            </c:ext>
          </c:extLst>
        </c:ser>
        <c:ser>
          <c:idx val="8"/>
          <c:order val="8"/>
          <c:tx>
            <c:strRef>
              <c:f>Uttag!$BM$3</c:f>
              <c:strCache>
                <c:ptCount val="1"/>
                <c:pt idx="0">
                  <c:v>Faktiskt uttag</c:v>
                </c:pt>
              </c:strCache>
            </c:strRef>
          </c:tx>
          <c:spPr>
            <a:ln w="28575" cap="rnd">
              <a:solidFill>
                <a:schemeClr val="tx1"/>
              </a:solidFill>
              <a:round/>
            </a:ln>
            <a:effectLst/>
          </c:spPr>
          <c:marker>
            <c:symbol val="none"/>
          </c:marker>
          <c:val>
            <c:numRef>
              <c:f>Uttag!$BM$5:$BM$370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1-D1AB-4C7F-B6D8-42A6810A2189}"/>
            </c:ext>
          </c:extLst>
        </c:ser>
        <c:dLbls>
          <c:showLegendKey val="0"/>
          <c:showVal val="0"/>
          <c:showCatName val="0"/>
          <c:showSerName val="0"/>
          <c:showPercent val="0"/>
          <c:showBubbleSize val="0"/>
        </c:dLbls>
        <c:marker val="1"/>
        <c:smooth val="0"/>
        <c:axId val="886894680"/>
        <c:axId val="886895072"/>
      </c:lineChart>
      <c:dateAx>
        <c:axId val="88689468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86895072"/>
        <c:crosses val="autoZero"/>
        <c:auto val="1"/>
        <c:lblOffset val="100"/>
        <c:baseTimeUnit val="days"/>
      </c:dateAx>
      <c:valAx>
        <c:axId val="88689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kWh/h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86894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0"/>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3173</xdr:rowOff>
    </xdr:from>
    <xdr:to>
      <xdr:col>11</xdr:col>
      <xdr:colOff>30691</xdr:colOff>
      <xdr:row>34</xdr:row>
      <xdr:rowOff>11906</xdr:rowOff>
    </xdr:to>
    <xdr:sp macro="" textlink="">
      <xdr:nvSpPr>
        <xdr:cNvPr id="2" name="textruta 1">
          <a:extLst>
            <a:ext uri="{FF2B5EF4-FFF2-40B4-BE49-F238E27FC236}">
              <a16:creationId xmlns:a16="http://schemas.microsoft.com/office/drawing/2014/main" id="{2F2EA62F-FB5A-48E0-9FC0-5D64B4CB2678}"/>
            </a:ext>
          </a:extLst>
        </xdr:cNvPr>
        <xdr:cNvSpPr txBox="1"/>
      </xdr:nvSpPr>
      <xdr:spPr>
        <a:xfrm>
          <a:off x="607219" y="193673"/>
          <a:ext cx="6102878" cy="6295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t>Instruktion:</a:t>
          </a:r>
        </a:p>
        <a:p>
          <a:r>
            <a:rPr lang="en-GB" sz="1100" u="none"/>
            <a:t>Detta</a:t>
          </a:r>
          <a:r>
            <a:rPr lang="en-GB" sz="1100" u="none" baseline="0"/>
            <a:t> är en excelfil för beräkning av kostnader för uttag från stamnätet.</a:t>
          </a:r>
        </a:p>
        <a:p>
          <a:r>
            <a:rPr lang="en-GB" sz="1100" u="none" baseline="0"/>
            <a:t>Den består av ett antal flikar, där </a:t>
          </a:r>
          <a:r>
            <a:rPr lang="en-GB" sz="1100" b="1" i="1" u="none" baseline="0">
              <a:solidFill>
                <a:srgbClr val="6CCBEB"/>
              </a:solidFill>
            </a:rPr>
            <a:t>ljusblå flikar </a:t>
          </a:r>
          <a:r>
            <a:rPr lang="en-GB" sz="1100" u="none" baseline="0"/>
            <a:t>innehåller användarinput och </a:t>
          </a:r>
          <a:r>
            <a:rPr lang="en-GB" sz="1100" b="1" i="1" u="none" baseline="0">
              <a:solidFill>
                <a:srgbClr val="0A5591"/>
              </a:solidFill>
            </a:rPr>
            <a:t>mörkblå flikar </a:t>
          </a:r>
          <a:r>
            <a:rPr lang="en-GB" sz="1100" u="none" baseline="0"/>
            <a:t>endast innehåller fördefinierade parametrar och beräkningar. Celler som utgör användarinput är också markerade med </a:t>
          </a:r>
          <a:r>
            <a:rPr lang="en-GB" sz="1100" b="1" u="none" baseline="0">
              <a:solidFill>
                <a:srgbClr val="6CCBEB"/>
              </a:solidFill>
            </a:rPr>
            <a:t>ljusblått</a:t>
          </a:r>
          <a:r>
            <a:rPr lang="en-GB" sz="1100" u="none" baseline="0"/>
            <a:t>. Nedan är en beskrivning av varje flik.</a:t>
          </a:r>
        </a:p>
        <a:p>
          <a:endParaRPr lang="en-GB" sz="1100" u="none" baseline="0"/>
        </a:p>
        <a:p>
          <a:r>
            <a:rPr lang="en-GB" sz="1100" u="none" baseline="0"/>
            <a:t>I utgångsläget är allt utom celler med användarinput låst för att underlätta användandet och förebygga ändringar av misstag. Alla låsta delar kan dock låsas upp med lösenordet </a:t>
          </a:r>
          <a:r>
            <a:rPr lang="en-GB" sz="1100" b="1" i="1" u="none" baseline="0"/>
            <a:t>gas</a:t>
          </a:r>
          <a:r>
            <a:rPr lang="en-GB" sz="1100" b="0" i="0" u="none" baseline="0"/>
            <a:t> för att möjliggöra full transparens och spårbarhet i filen.</a:t>
          </a:r>
          <a:endParaRPr lang="en-GB" sz="1100" u="none" baseline="0"/>
        </a:p>
        <a:p>
          <a:endParaRPr lang="en-GB" sz="1100" u="none" baseline="0"/>
        </a:p>
        <a:p>
          <a:pPr eaLnBrk="1" fontAlgn="auto" latinLnBrk="0" hangingPunct="1"/>
          <a:r>
            <a:rPr lang="en-GB" sz="1100" b="1" baseline="0">
              <a:solidFill>
                <a:schemeClr val="dk1"/>
              </a:solidFill>
              <a:effectLst/>
              <a:latin typeface="+mn-lt"/>
              <a:ea typeface="+mn-ea"/>
              <a:cs typeface="+mn-cs"/>
            </a:rPr>
            <a:t>Priser:</a:t>
          </a:r>
          <a:endParaRPr lang="sv-SE">
            <a:effectLst/>
          </a:endParaRPr>
        </a:p>
        <a:p>
          <a:pPr eaLnBrk="1" fontAlgn="auto" latinLnBrk="0" hangingPunct="1"/>
          <a:r>
            <a:rPr lang="sv-SE" sz="1100">
              <a:solidFill>
                <a:schemeClr val="dk1"/>
              </a:solidFill>
              <a:effectLst/>
              <a:latin typeface="+mn-lt"/>
              <a:ea typeface="+mn-ea"/>
              <a:cs typeface="+mn-cs"/>
            </a:rPr>
            <a:t>Här</a:t>
          </a:r>
          <a:r>
            <a:rPr lang="en-GB" sz="1100" baseline="0">
              <a:solidFill>
                <a:schemeClr val="dk1"/>
              </a:solidFill>
              <a:effectLst/>
              <a:latin typeface="+mn-lt"/>
              <a:ea typeface="+mn-ea"/>
              <a:cs typeface="+mn-cs"/>
            </a:rPr>
            <a:t> visas nuvarande gasårs priser per priselement.</a:t>
          </a:r>
          <a:endParaRPr lang="sv-SE">
            <a:effectLst/>
          </a:endParaRPr>
        </a:p>
        <a:p>
          <a:endParaRPr lang="en-GB" sz="1100" baseline="0"/>
        </a:p>
        <a:p>
          <a:r>
            <a:rPr lang="en-GB" sz="1100" b="1" baseline="0"/>
            <a:t>Indata</a:t>
          </a:r>
          <a:r>
            <a:rPr lang="en-GB" sz="1100" baseline="0"/>
            <a:t>:</a:t>
          </a:r>
        </a:p>
        <a:p>
          <a:r>
            <a:rPr lang="en-GB" sz="1100" baseline="0"/>
            <a:t>Här ska maxkapacitet samt års- och månadsbokningar fyllas i (kWh/h). Här anges även övrig inputdata som behövs för beräkning av korrekt kostnad, exempelvis antal anslutningar.</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Uttag:</a:t>
          </a:r>
          <a:endParaRPr lang="sv-SE">
            <a:effectLst/>
          </a:endParaRPr>
        </a:p>
        <a:p>
          <a:r>
            <a:rPr lang="en-GB" sz="1100" baseline="0"/>
            <a:t>Här finns all info kopplat till varje dygns utfall; totalt uttag och total bokning per dag. Har man fyllt i prognosvärden för uttagen visas dessa med </a:t>
          </a:r>
          <a:r>
            <a:rPr lang="en-GB" sz="1100" b="1" baseline="0">
              <a:solidFill>
                <a:srgbClr val="0A5591"/>
              </a:solidFill>
            </a:rPr>
            <a:t>blå text</a:t>
          </a:r>
          <a:r>
            <a:rPr lang="en-GB" sz="1100" baseline="0"/>
            <a:t>. Har man </a:t>
          </a:r>
          <a:r>
            <a:rPr lang="en-GB" sz="1100" baseline="0">
              <a:solidFill>
                <a:schemeClr val="dk1"/>
              </a:solidFill>
              <a:effectLst/>
              <a:latin typeface="+mn-lt"/>
              <a:ea typeface="+mn-ea"/>
              <a:cs typeface="+mn-cs"/>
            </a:rPr>
            <a:t>fyllt i </a:t>
          </a:r>
          <a:r>
            <a:rPr lang="en-GB" sz="1100" baseline="0"/>
            <a:t>faktiskt utfall kommer dessa värden visas med </a:t>
          </a:r>
          <a:r>
            <a:rPr lang="en-GB" sz="1100" b="1" baseline="0">
              <a:solidFill>
                <a:srgbClr val="00B050"/>
              </a:solidFill>
            </a:rPr>
            <a:t>grön text </a:t>
          </a:r>
          <a:r>
            <a:rPr lang="en-GB" sz="1100" baseline="0"/>
            <a:t>och </a:t>
          </a:r>
          <a:r>
            <a:rPr lang="en-GB" sz="1100" baseline="0">
              <a:solidFill>
                <a:schemeClr val="dk1"/>
              </a:solidFill>
              <a:effectLst/>
              <a:latin typeface="+mn-lt"/>
              <a:ea typeface="+mn-ea"/>
              <a:cs typeface="+mn-cs"/>
            </a:rPr>
            <a:t>väljas framför prognosvärdena</a:t>
          </a:r>
          <a:r>
            <a:rPr lang="en-GB" sz="1100" baseline="0"/>
            <a:t>. </a:t>
          </a:r>
          <a:r>
            <a:rPr lang="en-GB" sz="1100" baseline="0">
              <a:solidFill>
                <a:schemeClr val="dk1"/>
              </a:solidFill>
              <a:effectLst/>
              <a:latin typeface="+mn-lt"/>
              <a:ea typeface="+mn-ea"/>
              <a:cs typeface="+mn-cs"/>
            </a:rPr>
            <a:t>Användaren väljer själv ifall värdena matas in i enheten kWh eller kWh/h.</a:t>
          </a:r>
        </a:p>
        <a:p>
          <a:endParaRPr lang="en-GB" sz="1100" baseline="0">
            <a:solidFill>
              <a:schemeClr val="dk1"/>
            </a:solidFill>
            <a:effectLst/>
            <a:latin typeface="+mn-lt"/>
            <a:ea typeface="+mn-ea"/>
            <a:cs typeface="+mn-cs"/>
          </a:endParaRPr>
        </a:p>
        <a:p>
          <a:r>
            <a:rPr lang="en-GB" sz="1100" baseline="0"/>
            <a:t>I denna flik anger användaren även eventuella dygnsbokningar och överlåtelser, varpå kostnaderna för dessa samt eventuella överuttag beräknas. Eventuell korrigering av andel prima samt frånkopplingsfaktor kan göras  utan att låsa upp filen, men eftersom tilldelning av frånkopplingsbar kapacitet är en ovanlig företeelse räknas dessa korrigerar inte som normal användarinput. Dessa celler är därför inte blåmarkerade.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eaLnBrk="1" fontAlgn="auto" latinLnBrk="0" hangingPunct="1"/>
          <a:r>
            <a:rPr lang="en-GB" sz="1100" b="1" baseline="0">
              <a:solidFill>
                <a:schemeClr val="dk1"/>
              </a:solidFill>
              <a:effectLst/>
              <a:latin typeface="+mn-lt"/>
              <a:ea typeface="+mn-ea"/>
              <a:cs typeface="+mn-cs"/>
            </a:rPr>
            <a:t>Sammanställning:</a:t>
          </a:r>
          <a:endParaRPr lang="sv-SE">
            <a:effectLst/>
          </a:endParaRPr>
        </a:p>
        <a:p>
          <a:r>
            <a:rPr lang="en-GB" sz="1100" baseline="0">
              <a:solidFill>
                <a:schemeClr val="dk1"/>
              </a:solidFill>
              <a:effectLst/>
              <a:latin typeface="+mn-lt"/>
              <a:ea typeface="+mn-ea"/>
              <a:cs typeface="+mn-cs"/>
            </a:rPr>
            <a:t>Här </a:t>
          </a:r>
          <a:r>
            <a:rPr lang="sv-SE" sz="1100" baseline="0">
              <a:solidFill>
                <a:schemeClr val="dk1"/>
              </a:solidFill>
              <a:effectLst/>
              <a:latin typeface="+mn-lt"/>
              <a:ea typeface="+mn-ea"/>
              <a:cs typeface="+mn-cs"/>
            </a:rPr>
            <a:t>visas alla kostnader per månad och per kostnadselement tillsammans med övrig statistik kopplat till varje månads uttag.</a:t>
          </a:r>
          <a:endParaRPr lang="sv-SE">
            <a:effectLst/>
          </a:endParaRPr>
        </a:p>
        <a:p>
          <a:endParaRPr lang="en-GB" sz="1100" baseline="0"/>
        </a:p>
        <a:p>
          <a:endParaRPr lang="en-GB" sz="1100" baseline="0"/>
        </a:p>
      </xdr:txBody>
    </xdr:sp>
    <xdr:clientData/>
  </xdr:twoCellAnchor>
  <xdr:twoCellAnchor>
    <xdr:from>
      <xdr:col>12</xdr:col>
      <xdr:colOff>0</xdr:colOff>
      <xdr:row>1</xdr:row>
      <xdr:rowOff>0</xdr:rowOff>
    </xdr:from>
    <xdr:to>
      <xdr:col>22</xdr:col>
      <xdr:colOff>28575</xdr:colOff>
      <xdr:row>18</xdr:row>
      <xdr:rowOff>35996</xdr:rowOff>
    </xdr:to>
    <xdr:grpSp>
      <xdr:nvGrpSpPr>
        <xdr:cNvPr id="5" name="Grupp 4">
          <a:extLst>
            <a:ext uri="{FF2B5EF4-FFF2-40B4-BE49-F238E27FC236}">
              <a16:creationId xmlns:a16="http://schemas.microsoft.com/office/drawing/2014/main" id="{AD551A12-E28C-4A25-978B-6089070CCA66}"/>
            </a:ext>
          </a:extLst>
        </xdr:cNvPr>
        <xdr:cNvGrpSpPr/>
      </xdr:nvGrpSpPr>
      <xdr:grpSpPr>
        <a:xfrm>
          <a:off x="7286625" y="190500"/>
          <a:ext cx="6100763" cy="3274496"/>
          <a:chOff x="219020" y="4497493"/>
          <a:chExt cx="6258964" cy="3111821"/>
        </a:xfrm>
      </xdr:grpSpPr>
      <xdr:grpSp>
        <xdr:nvGrpSpPr>
          <xdr:cNvPr id="3" name="Grupp 2">
            <a:extLst>
              <a:ext uri="{FF2B5EF4-FFF2-40B4-BE49-F238E27FC236}">
                <a16:creationId xmlns:a16="http://schemas.microsoft.com/office/drawing/2014/main" id="{B21E0FBE-8C58-4CA4-B23B-B51C17185FB0}"/>
              </a:ext>
            </a:extLst>
          </xdr:cNvPr>
          <xdr:cNvGrpSpPr/>
        </xdr:nvGrpSpPr>
        <xdr:grpSpPr>
          <a:xfrm>
            <a:off x="219020" y="4497493"/>
            <a:ext cx="6258964" cy="3111821"/>
            <a:chOff x="219020" y="4497493"/>
            <a:chExt cx="6258964" cy="3111821"/>
          </a:xfrm>
        </xdr:grpSpPr>
        <xdr:sp macro="" textlink="">
          <xdr:nvSpPr>
            <xdr:cNvPr id="48" name="textruta 47">
              <a:extLst>
                <a:ext uri="{FF2B5EF4-FFF2-40B4-BE49-F238E27FC236}">
                  <a16:creationId xmlns:a16="http://schemas.microsoft.com/office/drawing/2014/main" id="{6CC72F43-ACDF-447D-B33F-6F53A538B958}"/>
                </a:ext>
              </a:extLst>
            </xdr:cNvPr>
            <xdr:cNvSpPr txBox="1"/>
          </xdr:nvSpPr>
          <xdr:spPr>
            <a:xfrm>
              <a:off x="219020" y="4497493"/>
              <a:ext cx="6258964" cy="31118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a:p>
          </xdr:txBody>
        </xdr:sp>
        <xdr:grpSp>
          <xdr:nvGrpSpPr>
            <xdr:cNvPr id="53" name="Grupp 52">
              <a:extLst>
                <a:ext uri="{FF2B5EF4-FFF2-40B4-BE49-F238E27FC236}">
                  <a16:creationId xmlns:a16="http://schemas.microsoft.com/office/drawing/2014/main" id="{015CEF1D-D980-4FC1-8561-6FB5302E98B6}"/>
                </a:ext>
              </a:extLst>
            </xdr:cNvPr>
            <xdr:cNvGrpSpPr/>
          </xdr:nvGrpSpPr>
          <xdr:grpSpPr>
            <a:xfrm>
              <a:off x="912333" y="4883151"/>
              <a:ext cx="4760335" cy="2322512"/>
              <a:chOff x="1991116" y="2156573"/>
              <a:chExt cx="4560249" cy="2459129"/>
            </a:xfrm>
          </xdr:grpSpPr>
          <xdr:cxnSp macro="">
            <xdr:nvCxnSpPr>
              <xdr:cNvPr id="55" name="Rak pil 4">
                <a:extLst>
                  <a:ext uri="{FF2B5EF4-FFF2-40B4-BE49-F238E27FC236}">
                    <a16:creationId xmlns:a16="http://schemas.microsoft.com/office/drawing/2014/main" id="{080F0F82-4827-41B7-9F0B-0B7934E0E4C1}"/>
                  </a:ext>
                </a:extLst>
              </xdr:cNvPr>
              <xdr:cNvCxnSpPr/>
            </xdr:nvCxnSpPr>
            <xdr:spPr>
              <a:xfrm>
                <a:off x="2009775" y="4499720"/>
                <a:ext cx="4541590" cy="10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8" name="Rak pil 6">
                <a:extLst>
                  <a:ext uri="{FF2B5EF4-FFF2-40B4-BE49-F238E27FC236}">
                    <a16:creationId xmlns:a16="http://schemas.microsoft.com/office/drawing/2014/main" id="{9E89533D-B9B7-4022-B9BC-6F023414E0E6}"/>
                  </a:ext>
                </a:extLst>
              </xdr:cNvPr>
              <xdr:cNvCxnSpPr/>
            </xdr:nvCxnSpPr>
            <xdr:spPr>
              <a:xfrm flipV="1">
                <a:off x="2013619" y="2156573"/>
                <a:ext cx="9395" cy="23644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 name="Rektangel 59">
                <a:extLst>
                  <a:ext uri="{FF2B5EF4-FFF2-40B4-BE49-F238E27FC236}">
                    <a16:creationId xmlns:a16="http://schemas.microsoft.com/office/drawing/2014/main" id="{A5AB9389-C2C5-4464-8FD3-945F49777737}"/>
                  </a:ext>
                </a:extLst>
              </xdr:cNvPr>
              <xdr:cNvSpPr/>
            </xdr:nvSpPr>
            <xdr:spPr>
              <a:xfrm>
                <a:off x="1991116" y="4180358"/>
                <a:ext cx="4259611" cy="3143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000"/>
                  <a:t>Årsprodukt (oktober - september)</a:t>
                </a:r>
              </a:p>
            </xdr:txBody>
          </xdr:sp>
          <xdr:sp macro="" textlink="">
            <xdr:nvSpPr>
              <xdr:cNvPr id="62" name="Rektangel 61">
                <a:extLst>
                  <a:ext uri="{FF2B5EF4-FFF2-40B4-BE49-F238E27FC236}">
                    <a16:creationId xmlns:a16="http://schemas.microsoft.com/office/drawing/2014/main" id="{91359D8F-4451-442D-A76E-2A99140EED70}"/>
                  </a:ext>
                </a:extLst>
              </xdr:cNvPr>
              <xdr:cNvSpPr/>
            </xdr:nvSpPr>
            <xdr:spPr>
              <a:xfrm>
                <a:off x="2013254" y="3836627"/>
                <a:ext cx="2494001" cy="341282"/>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000"/>
                  <a:t>Vinter 1 (okt till april)</a:t>
                </a:r>
              </a:p>
            </xdr:txBody>
          </xdr:sp>
          <xdr:sp macro="" textlink="">
            <xdr:nvSpPr>
              <xdr:cNvPr id="63" name="Rektangel 62">
                <a:extLst>
                  <a:ext uri="{FF2B5EF4-FFF2-40B4-BE49-F238E27FC236}">
                    <a16:creationId xmlns:a16="http://schemas.microsoft.com/office/drawing/2014/main" id="{510EFC0D-D1AE-4BA6-A661-0CC37D2BC06C}"/>
                  </a:ext>
                </a:extLst>
              </xdr:cNvPr>
              <xdr:cNvSpPr/>
            </xdr:nvSpPr>
            <xdr:spPr>
              <a:xfrm>
                <a:off x="4513300" y="3857807"/>
                <a:ext cx="1735183" cy="314325"/>
              </a:xfrm>
              <a:prstGeom prst="rect">
                <a:avLst/>
              </a:prstGeom>
              <a:solidFill>
                <a:schemeClr val="accent2"/>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sv-SE" sz="1000"/>
                  <a:t>Sommar (maj</a:t>
                </a:r>
                <a:r>
                  <a:rPr lang="sv-SE" sz="1000" baseline="0"/>
                  <a:t> - sept)</a:t>
                </a:r>
                <a:endParaRPr lang="sv-SE" sz="1000"/>
              </a:p>
            </xdr:txBody>
          </xdr:sp>
          <xdr:cxnSp macro="">
            <xdr:nvCxnSpPr>
              <xdr:cNvPr id="64" name="Rak 15">
                <a:extLst>
                  <a:ext uri="{FF2B5EF4-FFF2-40B4-BE49-F238E27FC236}">
                    <a16:creationId xmlns:a16="http://schemas.microsoft.com/office/drawing/2014/main" id="{31E15843-B5D3-4936-81C3-FA715E65BE95}"/>
                  </a:ext>
                </a:extLst>
              </xdr:cNvPr>
              <xdr:cNvCxnSpPr/>
            </xdr:nvCxnSpPr>
            <xdr:spPr>
              <a:xfrm>
                <a:off x="4175216" y="4482352"/>
                <a:ext cx="0" cy="13335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6" name="Rektangel 65">
                <a:extLst>
                  <a:ext uri="{FF2B5EF4-FFF2-40B4-BE49-F238E27FC236}">
                    <a16:creationId xmlns:a16="http://schemas.microsoft.com/office/drawing/2014/main" id="{43C1F3AC-94BD-4885-BEBC-72F273049669}"/>
                  </a:ext>
                </a:extLst>
              </xdr:cNvPr>
              <xdr:cNvSpPr/>
            </xdr:nvSpPr>
            <xdr:spPr>
              <a:xfrm>
                <a:off x="2390775" y="3519837"/>
                <a:ext cx="1752600" cy="314325"/>
              </a:xfrm>
              <a:prstGeom prst="rect">
                <a:avLst/>
              </a:prstGeom>
              <a:solidFill>
                <a:schemeClr val="accent3"/>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000"/>
                  <a:t>Vinter 2 (nov</a:t>
                </a:r>
                <a:r>
                  <a:rPr lang="sv-SE" sz="1000" baseline="0"/>
                  <a:t> </a:t>
                </a:r>
                <a:r>
                  <a:rPr lang="sv-SE" sz="1000"/>
                  <a:t> till mars)</a:t>
                </a:r>
              </a:p>
            </xdr:txBody>
          </xdr:sp>
          <xdr:sp macro="" textlink="">
            <xdr:nvSpPr>
              <xdr:cNvPr id="67" name="Rektangel 66">
                <a:extLst>
                  <a:ext uri="{FF2B5EF4-FFF2-40B4-BE49-F238E27FC236}">
                    <a16:creationId xmlns:a16="http://schemas.microsoft.com/office/drawing/2014/main" id="{2227F5AF-DD9A-4EFF-A3E1-8BFEDA12ED79}"/>
                  </a:ext>
                </a:extLst>
              </xdr:cNvPr>
              <xdr:cNvSpPr/>
            </xdr:nvSpPr>
            <xdr:spPr>
              <a:xfrm>
                <a:off x="2724149" y="3195987"/>
                <a:ext cx="1095375" cy="314325"/>
              </a:xfrm>
              <a:prstGeom prst="rect">
                <a:avLst/>
              </a:prstGeom>
              <a:solidFill>
                <a:schemeClr val="accent3">
                  <a:lumMod val="60000"/>
                  <a:lumOff val="4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900"/>
                  <a:t>Vinter 3 (dec</a:t>
                </a:r>
                <a:r>
                  <a:rPr lang="sv-SE" sz="900" baseline="0"/>
                  <a:t> -feb</a:t>
                </a:r>
                <a:r>
                  <a:rPr lang="sv-SE" sz="900"/>
                  <a:t>)</a:t>
                </a:r>
              </a:p>
            </xdr:txBody>
          </xdr:sp>
          <xdr:sp macro="" textlink="">
            <xdr:nvSpPr>
              <xdr:cNvPr id="68" name="Rektangel 67">
                <a:extLst>
                  <a:ext uri="{FF2B5EF4-FFF2-40B4-BE49-F238E27FC236}">
                    <a16:creationId xmlns:a16="http://schemas.microsoft.com/office/drawing/2014/main" id="{53817774-B035-476C-AE06-CC4179DCB714}"/>
                  </a:ext>
                </a:extLst>
              </xdr:cNvPr>
              <xdr:cNvSpPr/>
            </xdr:nvSpPr>
            <xdr:spPr>
              <a:xfrm>
                <a:off x="2025346" y="3519837"/>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ok</a:t>
                </a:r>
                <a:r>
                  <a:rPr lang="sv-SE" sz="900"/>
                  <a:t>t</a:t>
                </a:r>
              </a:p>
            </xdr:txBody>
          </xdr:sp>
          <xdr:sp macro="" textlink="">
            <xdr:nvSpPr>
              <xdr:cNvPr id="69" name="Rektangel 68">
                <a:extLst>
                  <a:ext uri="{FF2B5EF4-FFF2-40B4-BE49-F238E27FC236}">
                    <a16:creationId xmlns:a16="http://schemas.microsoft.com/office/drawing/2014/main" id="{68C2A9B1-CC0B-4D12-9085-EDB99861F583}"/>
                  </a:ext>
                </a:extLst>
              </xdr:cNvPr>
              <xdr:cNvSpPr/>
            </xdr:nvSpPr>
            <xdr:spPr>
              <a:xfrm>
                <a:off x="2371724" y="3200581"/>
                <a:ext cx="342901"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nov</a:t>
                </a:r>
              </a:p>
            </xdr:txBody>
          </xdr:sp>
          <xdr:sp macro="" textlink="">
            <xdr:nvSpPr>
              <xdr:cNvPr id="70" name="Rektangel 69">
                <a:extLst>
                  <a:ext uri="{FF2B5EF4-FFF2-40B4-BE49-F238E27FC236}">
                    <a16:creationId xmlns:a16="http://schemas.microsoft.com/office/drawing/2014/main" id="{1766DE71-2F51-46F6-8744-20EF7FC30585}"/>
                  </a:ext>
                </a:extLst>
              </xdr:cNvPr>
              <xdr:cNvSpPr/>
            </xdr:nvSpPr>
            <xdr:spPr>
              <a:xfrm>
                <a:off x="2714625" y="2867207"/>
                <a:ext cx="342900"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dec</a:t>
                </a:r>
              </a:p>
            </xdr:txBody>
          </xdr:sp>
          <xdr:sp macro="" textlink="">
            <xdr:nvSpPr>
              <xdr:cNvPr id="71" name="Rektangel 70">
                <a:extLst>
                  <a:ext uri="{FF2B5EF4-FFF2-40B4-BE49-F238E27FC236}">
                    <a16:creationId xmlns:a16="http://schemas.microsoft.com/office/drawing/2014/main" id="{C481192E-EEF3-4A4B-A89F-48B98C090552}"/>
                  </a:ext>
                </a:extLst>
              </xdr:cNvPr>
              <xdr:cNvSpPr/>
            </xdr:nvSpPr>
            <xdr:spPr>
              <a:xfrm>
                <a:off x="3067050" y="2867207"/>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jan</a:t>
                </a:r>
              </a:p>
            </xdr:txBody>
          </xdr:sp>
          <xdr:sp macro="" textlink="">
            <xdr:nvSpPr>
              <xdr:cNvPr id="72" name="Rektangel 71">
                <a:extLst>
                  <a:ext uri="{FF2B5EF4-FFF2-40B4-BE49-F238E27FC236}">
                    <a16:creationId xmlns:a16="http://schemas.microsoft.com/office/drawing/2014/main" id="{CFFDE997-264E-404F-9F42-669CC3FAE682}"/>
                  </a:ext>
                </a:extLst>
              </xdr:cNvPr>
              <xdr:cNvSpPr/>
            </xdr:nvSpPr>
            <xdr:spPr>
              <a:xfrm>
                <a:off x="3429000" y="2867207"/>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feb</a:t>
                </a:r>
              </a:p>
            </xdr:txBody>
          </xdr:sp>
          <xdr:sp macro="" textlink="">
            <xdr:nvSpPr>
              <xdr:cNvPr id="73" name="Rektangel 72">
                <a:extLst>
                  <a:ext uri="{FF2B5EF4-FFF2-40B4-BE49-F238E27FC236}">
                    <a16:creationId xmlns:a16="http://schemas.microsoft.com/office/drawing/2014/main" id="{BF16968A-17AA-4FD1-B456-65FFDA4D861E}"/>
                  </a:ext>
                </a:extLst>
              </xdr:cNvPr>
              <xdr:cNvSpPr/>
            </xdr:nvSpPr>
            <xdr:spPr>
              <a:xfrm>
                <a:off x="3790950" y="3205512"/>
                <a:ext cx="352426"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mar</a:t>
                </a:r>
              </a:p>
            </xdr:txBody>
          </xdr:sp>
          <xdr:sp macro="" textlink="">
            <xdr:nvSpPr>
              <xdr:cNvPr id="74" name="Rektangel 73">
                <a:extLst>
                  <a:ext uri="{FF2B5EF4-FFF2-40B4-BE49-F238E27FC236}">
                    <a16:creationId xmlns:a16="http://schemas.microsoft.com/office/drawing/2014/main" id="{C8463564-7F08-45F9-9985-FC738FD2A9A6}"/>
                  </a:ext>
                </a:extLst>
              </xdr:cNvPr>
              <xdr:cNvSpPr/>
            </xdr:nvSpPr>
            <xdr:spPr>
              <a:xfrm>
                <a:off x="4143375" y="3528447"/>
                <a:ext cx="352425" cy="308181"/>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apr</a:t>
                </a:r>
              </a:p>
            </xdr:txBody>
          </xdr:sp>
          <xdr:sp macro="" textlink="">
            <xdr:nvSpPr>
              <xdr:cNvPr id="75" name="Rektangel 74">
                <a:extLst>
                  <a:ext uri="{FF2B5EF4-FFF2-40B4-BE49-F238E27FC236}">
                    <a16:creationId xmlns:a16="http://schemas.microsoft.com/office/drawing/2014/main" id="{7C01A2AE-FA39-4D7E-87EE-E34F0480CB0D}"/>
                  </a:ext>
                </a:extLst>
              </xdr:cNvPr>
              <xdr:cNvSpPr/>
            </xdr:nvSpPr>
            <xdr:spPr>
              <a:xfrm>
                <a:off x="4502757"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maj</a:t>
                </a:r>
              </a:p>
            </xdr:txBody>
          </xdr:sp>
          <xdr:sp macro="" textlink="">
            <xdr:nvSpPr>
              <xdr:cNvPr id="76" name="Rektangel 75">
                <a:extLst>
                  <a:ext uri="{FF2B5EF4-FFF2-40B4-BE49-F238E27FC236}">
                    <a16:creationId xmlns:a16="http://schemas.microsoft.com/office/drawing/2014/main" id="{B1635AC6-AD41-48A0-A2E6-BCFD2A2D30D9}"/>
                  </a:ext>
                </a:extLst>
              </xdr:cNvPr>
              <xdr:cNvSpPr/>
            </xdr:nvSpPr>
            <xdr:spPr>
              <a:xfrm>
                <a:off x="4857750"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jun</a:t>
                </a:r>
              </a:p>
            </xdr:txBody>
          </xdr:sp>
          <xdr:sp macro="" textlink="">
            <xdr:nvSpPr>
              <xdr:cNvPr id="77" name="Rektangel 76">
                <a:extLst>
                  <a:ext uri="{FF2B5EF4-FFF2-40B4-BE49-F238E27FC236}">
                    <a16:creationId xmlns:a16="http://schemas.microsoft.com/office/drawing/2014/main" id="{D6A3FDE6-597A-4773-9456-A4E6108CBD2C}"/>
                  </a:ext>
                </a:extLst>
              </xdr:cNvPr>
              <xdr:cNvSpPr/>
            </xdr:nvSpPr>
            <xdr:spPr>
              <a:xfrm>
                <a:off x="5210175"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jul</a:t>
                </a:r>
              </a:p>
            </xdr:txBody>
          </xdr:sp>
          <xdr:sp macro="" textlink="">
            <xdr:nvSpPr>
              <xdr:cNvPr id="78" name="Rektangel 77">
                <a:extLst>
                  <a:ext uri="{FF2B5EF4-FFF2-40B4-BE49-F238E27FC236}">
                    <a16:creationId xmlns:a16="http://schemas.microsoft.com/office/drawing/2014/main" id="{E5CDDB4E-8836-411E-87C0-B01D89024E63}"/>
                  </a:ext>
                </a:extLst>
              </xdr:cNvPr>
              <xdr:cNvSpPr/>
            </xdr:nvSpPr>
            <xdr:spPr>
              <a:xfrm>
                <a:off x="5562600"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aug</a:t>
                </a:r>
              </a:p>
            </xdr:txBody>
          </xdr:sp>
          <xdr:sp macro="" textlink="">
            <xdr:nvSpPr>
              <xdr:cNvPr id="79" name="Rektangel 78">
                <a:extLst>
                  <a:ext uri="{FF2B5EF4-FFF2-40B4-BE49-F238E27FC236}">
                    <a16:creationId xmlns:a16="http://schemas.microsoft.com/office/drawing/2014/main" id="{C286B6B4-3212-4466-86AD-0283AF3B8A6F}"/>
                  </a:ext>
                </a:extLst>
              </xdr:cNvPr>
              <xdr:cNvSpPr/>
            </xdr:nvSpPr>
            <xdr:spPr>
              <a:xfrm>
                <a:off x="5895975"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sep</a:t>
                </a:r>
              </a:p>
            </xdr:txBody>
          </xdr:sp>
        </xdr:grpSp>
        <xdr:sp macro="" textlink="">
          <xdr:nvSpPr>
            <xdr:cNvPr id="80" name="textruta 79">
              <a:extLst>
                <a:ext uri="{FF2B5EF4-FFF2-40B4-BE49-F238E27FC236}">
                  <a16:creationId xmlns:a16="http://schemas.microsoft.com/office/drawing/2014/main" id="{2E2BB3D3-4C3E-4246-95AA-0EA4429ACBB7}"/>
                </a:ext>
              </a:extLst>
            </xdr:cNvPr>
            <xdr:cNvSpPr txBox="1"/>
          </xdr:nvSpPr>
          <xdr:spPr>
            <a:xfrm>
              <a:off x="656166" y="7199837"/>
              <a:ext cx="5156200" cy="278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Oktober		</a:t>
              </a:r>
              <a:r>
                <a:rPr lang="sv-SE" sz="1100" baseline="0"/>
                <a:t>                </a:t>
              </a:r>
              <a:r>
                <a:rPr lang="sv-SE" sz="1100"/>
                <a:t>April</a:t>
              </a:r>
              <a:r>
                <a:rPr lang="sv-SE" sz="1100" baseline="0"/>
                <a:t> 		</a:t>
              </a:r>
              <a:r>
                <a:rPr lang="sv-SE" sz="1100"/>
                <a:t>September</a:t>
              </a:r>
            </a:p>
          </xdr:txBody>
        </xdr:sp>
        <xdr:sp macro="" textlink="">
          <xdr:nvSpPr>
            <xdr:cNvPr id="81" name="Textruta 13">
              <a:extLst>
                <a:ext uri="{FF2B5EF4-FFF2-40B4-BE49-F238E27FC236}">
                  <a16:creationId xmlns:a16="http://schemas.microsoft.com/office/drawing/2014/main" id="{03EB3357-BA3A-49FD-8769-ED11369EF418}"/>
                </a:ext>
              </a:extLst>
            </xdr:cNvPr>
            <xdr:cNvSpPr txBox="1"/>
          </xdr:nvSpPr>
          <xdr:spPr>
            <a:xfrm>
              <a:off x="302683" y="4751917"/>
              <a:ext cx="713316" cy="53453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1000"/>
                </a:spcAft>
              </a:pPr>
              <a:r>
                <a:rPr lang="sv-SE" sz="1100">
                  <a:effectLst/>
                  <a:ea typeface="Calibri"/>
                  <a:cs typeface="Times New Roman"/>
                </a:rPr>
                <a:t>Kap. (kWh/h)</a:t>
              </a:r>
            </a:p>
          </xdr:txBody>
        </xdr:sp>
        <xdr:sp macro="" textlink="">
          <xdr:nvSpPr>
            <xdr:cNvPr id="85" name="Textruta 13">
              <a:extLst>
                <a:ext uri="{FF2B5EF4-FFF2-40B4-BE49-F238E27FC236}">
                  <a16:creationId xmlns:a16="http://schemas.microsoft.com/office/drawing/2014/main" id="{79BD2006-C603-424B-9DC5-44321C0390B8}"/>
                </a:ext>
              </a:extLst>
            </xdr:cNvPr>
            <xdr:cNvSpPr txBox="1"/>
          </xdr:nvSpPr>
          <xdr:spPr>
            <a:xfrm>
              <a:off x="893989" y="5065034"/>
              <a:ext cx="2730500" cy="52183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1000"/>
                </a:spcAft>
              </a:pPr>
              <a:r>
                <a:rPr lang="sv-SE" sz="1000">
                  <a:solidFill>
                    <a:schemeClr val="accent1">
                      <a:lumMod val="50000"/>
                    </a:schemeClr>
                  </a:solidFill>
                  <a:effectLst/>
                  <a:ea typeface="Calibri"/>
                  <a:cs typeface="Times New Roman"/>
                </a:rPr>
                <a:t>Maximalt kapactietsbehov</a:t>
              </a:r>
            </a:p>
          </xdr:txBody>
        </xdr:sp>
      </xdr:grpSp>
      <xdr:cxnSp macro="">
        <xdr:nvCxnSpPr>
          <xdr:cNvPr id="82" name="Rak koppling 81">
            <a:extLst>
              <a:ext uri="{FF2B5EF4-FFF2-40B4-BE49-F238E27FC236}">
                <a16:creationId xmlns:a16="http://schemas.microsoft.com/office/drawing/2014/main" id="{AEDBD8BC-348C-4EC4-B606-2F61F3336CD8}"/>
              </a:ext>
            </a:extLst>
          </xdr:cNvPr>
          <xdr:cNvCxnSpPr/>
        </xdr:nvCxnSpPr>
        <xdr:spPr>
          <a:xfrm flipV="1">
            <a:off x="937683" y="5282444"/>
            <a:ext cx="2587474" cy="9223"/>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 name="Rak koppling 82">
            <a:extLst>
              <a:ext uri="{FF2B5EF4-FFF2-40B4-BE49-F238E27FC236}">
                <a16:creationId xmlns:a16="http://schemas.microsoft.com/office/drawing/2014/main" id="{E8B5E0DF-B139-41F5-BE32-685559FA0E93}"/>
              </a:ext>
            </a:extLst>
          </xdr:cNvPr>
          <xdr:cNvCxnSpPr/>
        </xdr:nvCxnSpPr>
        <xdr:spPr>
          <a:xfrm>
            <a:off x="3498850" y="5746749"/>
            <a:ext cx="1782234" cy="1"/>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4" name="Rak koppling 83">
            <a:extLst>
              <a:ext uri="{FF2B5EF4-FFF2-40B4-BE49-F238E27FC236}">
                <a16:creationId xmlns:a16="http://schemas.microsoft.com/office/drawing/2014/main" id="{1E80303A-97F8-4773-864B-06AD02E843C0}"/>
              </a:ext>
            </a:extLst>
          </xdr:cNvPr>
          <xdr:cNvCxnSpPr/>
        </xdr:nvCxnSpPr>
        <xdr:spPr>
          <a:xfrm>
            <a:off x="3515178" y="5292422"/>
            <a:ext cx="0" cy="445105"/>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35719</xdr:colOff>
      <xdr:row>18</xdr:row>
      <xdr:rowOff>0</xdr:rowOff>
    </xdr:from>
    <xdr:to>
      <xdr:col>19</xdr:col>
      <xdr:colOff>504032</xdr:colOff>
      <xdr:row>43</xdr:row>
      <xdr:rowOff>30350</xdr:rowOff>
    </xdr:to>
    <xdr:graphicFrame macro="">
      <xdr:nvGraphicFramePr>
        <xdr:cNvPr id="2" name="Diagram 1">
          <a:extLst>
            <a:ext uri="{FF2B5EF4-FFF2-40B4-BE49-F238E27FC236}">
              <a16:creationId xmlns:a16="http://schemas.microsoft.com/office/drawing/2014/main" id="{74AA370F-BDCE-4BCE-B528-8767AF0EF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21-05-05T06:51:39.84" personId="{00000000-0000-0000-0000-000000000000}" id="{C8D45CE8-BBFF-4CB9-8422-2C73CD5B5123}">
    <text>OBS! infaller LÖRDAGEN  innan den sista söndagen i oktober.</text>
  </threadedComment>
  <threadedComment ref="B17" dT="2021-05-05T06:52:02.74" personId="{00000000-0000-0000-0000-000000000000}" id="{28430733-3863-4D1F-991C-63E9B07F90AC}">
    <text>OBS! infaller LÖRDAGEN innan den sista söndagen i mars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ADA8-E8E9-457E-9F2E-CE670ECBB279}">
  <sheetPr>
    <tabColor rgb="FF0A5591"/>
  </sheetPr>
  <dimension ref="A1:W36"/>
  <sheetViews>
    <sheetView tabSelected="1" zoomScale="80" zoomScaleNormal="80" workbookViewId="0">
      <selection activeCell="M25" sqref="M25:N25"/>
    </sheetView>
  </sheetViews>
  <sheetFormatPr defaultColWidth="0" defaultRowHeight="15" zeroHeight="1" x14ac:dyDescent="0.25"/>
  <cols>
    <col min="1" max="23" width="9.140625" style="81" customWidth="1"/>
    <col min="24" max="16384" width="9.140625" style="8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13:22" x14ac:dyDescent="0.25"/>
    <row r="18" spans="13:22" x14ac:dyDescent="0.25"/>
    <row r="19" spans="13:22" x14ac:dyDescent="0.25"/>
    <row r="20" spans="13:22" x14ac:dyDescent="0.25"/>
    <row r="21" spans="13:22" x14ac:dyDescent="0.25">
      <c r="M21" s="208" t="s">
        <v>179</v>
      </c>
      <c r="N21" s="209"/>
      <c r="O21" s="209"/>
      <c r="P21" s="209"/>
      <c r="Q21" s="209"/>
      <c r="R21" s="209"/>
      <c r="S21" s="209"/>
      <c r="T21" s="209"/>
      <c r="U21" s="209"/>
      <c r="V21" s="210"/>
    </row>
    <row r="22" spans="13:22" x14ac:dyDescent="0.25">
      <c r="M22" s="211" t="s">
        <v>135</v>
      </c>
      <c r="N22" s="212"/>
      <c r="O22" s="195" t="s">
        <v>181</v>
      </c>
      <c r="P22" s="196" t="s">
        <v>180</v>
      </c>
      <c r="Q22" s="197"/>
      <c r="R22" s="197"/>
      <c r="S22" s="197"/>
      <c r="T22" s="197"/>
      <c r="U22" s="197"/>
      <c r="V22" s="198"/>
    </row>
    <row r="23" spans="13:22" x14ac:dyDescent="0.25">
      <c r="M23" s="213">
        <v>45110</v>
      </c>
      <c r="N23" s="214"/>
      <c r="O23" s="199" t="s">
        <v>182</v>
      </c>
      <c r="P23" s="81" t="s">
        <v>189</v>
      </c>
      <c r="V23" s="193"/>
    </row>
    <row r="24" spans="13:22" x14ac:dyDescent="0.25">
      <c r="M24" s="213"/>
      <c r="N24" s="214"/>
      <c r="O24" s="200"/>
      <c r="V24" s="193"/>
    </row>
    <row r="25" spans="13:22" x14ac:dyDescent="0.25">
      <c r="M25" s="213"/>
      <c r="N25" s="214"/>
      <c r="O25" s="200"/>
      <c r="V25" s="193"/>
    </row>
    <row r="26" spans="13:22" x14ac:dyDescent="0.25">
      <c r="M26" s="217"/>
      <c r="N26" s="214"/>
      <c r="O26" s="200"/>
      <c r="V26" s="193"/>
    </row>
    <row r="27" spans="13:22" x14ac:dyDescent="0.25">
      <c r="M27" s="217"/>
      <c r="N27" s="214"/>
      <c r="O27" s="200"/>
      <c r="V27" s="193"/>
    </row>
    <row r="28" spans="13:22" x14ac:dyDescent="0.25">
      <c r="M28" s="217"/>
      <c r="N28" s="214"/>
      <c r="O28" s="200"/>
      <c r="V28" s="193"/>
    </row>
    <row r="29" spans="13:22" x14ac:dyDescent="0.25">
      <c r="M29" s="217"/>
      <c r="N29" s="214"/>
      <c r="O29" s="200"/>
      <c r="V29" s="193"/>
    </row>
    <row r="30" spans="13:22" x14ac:dyDescent="0.25">
      <c r="M30" s="217"/>
      <c r="N30" s="214"/>
      <c r="O30" s="200"/>
      <c r="V30" s="193"/>
    </row>
    <row r="31" spans="13:22" x14ac:dyDescent="0.25">
      <c r="M31" s="217"/>
      <c r="N31" s="214"/>
      <c r="O31" s="200"/>
      <c r="V31" s="193"/>
    </row>
    <row r="32" spans="13:22" x14ac:dyDescent="0.25">
      <c r="M32" s="217"/>
      <c r="N32" s="214"/>
      <c r="O32" s="200"/>
      <c r="V32" s="193"/>
    </row>
    <row r="33" spans="13:22" x14ac:dyDescent="0.25">
      <c r="M33" s="217"/>
      <c r="N33" s="214"/>
      <c r="O33" s="200"/>
      <c r="V33" s="193"/>
    </row>
    <row r="34" spans="13:22" x14ac:dyDescent="0.25">
      <c r="M34" s="215"/>
      <c r="N34" s="216"/>
      <c r="O34" s="201"/>
      <c r="P34" s="109"/>
      <c r="Q34" s="109"/>
      <c r="R34" s="109"/>
      <c r="S34" s="109"/>
      <c r="T34" s="109"/>
      <c r="U34" s="109"/>
      <c r="V34" s="194"/>
    </row>
    <row r="35" spans="13:22" x14ac:dyDescent="0.25"/>
    <row r="36" spans="13:22" x14ac:dyDescent="0.25"/>
  </sheetData>
  <sheetProtection algorithmName="SHA-512" hashValue="cm1zL8nnDWNWYzdii1VH/Ft9fooIB9DHlAwKm/c7vxjxW1RuHQktjko7hTaujXGgG1GO2/Ff/6Z0euN37TU0yg==" saltValue="3/2Knj+wrglOLOjEMCn+Vg==" spinCount="100000" sheet="1" objects="1" scenarios="1"/>
  <mergeCells count="14">
    <mergeCell ref="M34:N34"/>
    <mergeCell ref="M31:N31"/>
    <mergeCell ref="M32:N32"/>
    <mergeCell ref="M33:N33"/>
    <mergeCell ref="M26:N26"/>
    <mergeCell ref="M27:N27"/>
    <mergeCell ref="M28:N28"/>
    <mergeCell ref="M29:N29"/>
    <mergeCell ref="M30:N30"/>
    <mergeCell ref="M21:V21"/>
    <mergeCell ref="M22:N22"/>
    <mergeCell ref="M23:N23"/>
    <mergeCell ref="M24:N24"/>
    <mergeCell ref="M25:N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7BBF1-229A-4E3F-A555-78382D759463}">
  <sheetPr>
    <tabColor rgb="FF0A5591"/>
  </sheetPr>
  <dimension ref="A1:S52"/>
  <sheetViews>
    <sheetView zoomScale="70" zoomScaleNormal="70" workbookViewId="0"/>
  </sheetViews>
  <sheetFormatPr defaultColWidth="8.5703125" defaultRowHeight="15" x14ac:dyDescent="0.25"/>
  <cols>
    <col min="1" max="1" width="34.5703125" style="81" customWidth="1"/>
    <col min="2" max="2" width="12.85546875" style="81" customWidth="1"/>
    <col min="3" max="3" width="14.42578125" style="81" customWidth="1"/>
    <col min="4" max="4" width="16.42578125" style="81" customWidth="1"/>
    <col min="5" max="5" width="11.140625" style="81" customWidth="1"/>
    <col min="6" max="6" width="14.5703125" style="81" customWidth="1"/>
    <col min="7" max="7" width="8.5703125" style="81" customWidth="1"/>
    <col min="8" max="8" width="11.42578125" style="81" customWidth="1"/>
    <col min="9" max="9" width="10.140625" style="81" customWidth="1"/>
    <col min="10" max="10" width="37.28515625" style="81" customWidth="1"/>
    <col min="11" max="11" width="8.5703125" style="81"/>
    <col min="12" max="15" width="13.85546875" style="81" customWidth="1"/>
    <col min="16" max="19" width="11.85546875" style="81" customWidth="1"/>
    <col min="20" max="16384" width="8.5703125" style="81"/>
  </cols>
  <sheetData>
    <row r="1" spans="1:15" ht="16.5" thickBot="1" x14ac:dyDescent="0.3">
      <c r="A1" s="21" t="str">
        <f>CONCATENATE("Priser för gasår",Listor!$B$11)</f>
        <v>Priser för gasår2023/2024</v>
      </c>
    </row>
    <row r="2" spans="1:15" ht="15.75" thickBot="1" x14ac:dyDescent="0.3">
      <c r="A2" s="176"/>
      <c r="B2" s="218" t="s">
        <v>159</v>
      </c>
      <c r="C2" s="219"/>
      <c r="D2" s="219"/>
      <c r="E2" s="219"/>
      <c r="F2" s="219"/>
      <c r="G2" s="219"/>
      <c r="H2" s="220"/>
      <c r="I2" s="177"/>
      <c r="J2" s="178" t="s">
        <v>160</v>
      </c>
    </row>
    <row r="3" spans="1:15" ht="60" x14ac:dyDescent="0.25">
      <c r="A3" s="82" t="s">
        <v>7</v>
      </c>
      <c r="B3" s="83" t="s">
        <v>47</v>
      </c>
      <c r="C3" s="84" t="s">
        <v>41</v>
      </c>
      <c r="D3" s="84" t="s">
        <v>5</v>
      </c>
      <c r="E3" s="84" t="s">
        <v>6</v>
      </c>
      <c r="F3" s="84" t="s">
        <v>42</v>
      </c>
      <c r="G3" s="85" t="s">
        <v>48</v>
      </c>
      <c r="H3" s="84" t="s">
        <v>116</v>
      </c>
      <c r="I3" s="85" t="s">
        <v>49</v>
      </c>
      <c r="J3" s="86" t="s">
        <v>50</v>
      </c>
      <c r="L3" s="129" t="s">
        <v>98</v>
      </c>
      <c r="M3" s="130" t="s">
        <v>119</v>
      </c>
      <c r="N3" s="131" t="s">
        <v>99</v>
      </c>
      <c r="O3" s="132" t="s">
        <v>119</v>
      </c>
    </row>
    <row r="4" spans="1:15" x14ac:dyDescent="0.25">
      <c r="A4" s="87">
        <v>10</v>
      </c>
      <c r="B4" s="88">
        <f>ROUND($B$25/12,2)</f>
        <v>21.29</v>
      </c>
      <c r="C4" s="88">
        <f>ROUND($B$25*C$17/7,2)</f>
        <v>29.2</v>
      </c>
      <c r="D4" s="88"/>
      <c r="E4" s="88"/>
      <c r="F4" s="88"/>
      <c r="G4" s="89">
        <v>0.11</v>
      </c>
      <c r="H4" s="88">
        <f>ROUND($B$25*G4,2)</f>
        <v>28.11</v>
      </c>
      <c r="I4" s="90">
        <f>COUNTIFS(Uttag!BO:BO,A4)</f>
        <v>31</v>
      </c>
      <c r="J4" s="91">
        <f>ROUND($B$25*2.8*G4/I4,2)</f>
        <v>2.54</v>
      </c>
      <c r="L4" s="99">
        <v>0</v>
      </c>
      <c r="M4" s="81">
        <v>0</v>
      </c>
      <c r="N4" s="93">
        <v>0</v>
      </c>
      <c r="O4" s="101">
        <f>M4*2</f>
        <v>0</v>
      </c>
    </row>
    <row r="5" spans="1:15" x14ac:dyDescent="0.25">
      <c r="A5" s="87">
        <v>11</v>
      </c>
      <c r="B5" s="88">
        <f t="shared" ref="B5:B15" si="0">ROUND($B$25/12,2)</f>
        <v>21.29</v>
      </c>
      <c r="C5" s="88">
        <f t="shared" ref="C5:C9" si="1">ROUND($B$25*C$17/7,2)</f>
        <v>29.2</v>
      </c>
      <c r="D5" s="88">
        <f>ROUND($B$25*D$17/5,2)</f>
        <v>33.22</v>
      </c>
      <c r="E5" s="88"/>
      <c r="F5" s="88"/>
      <c r="G5" s="89">
        <v>0.12</v>
      </c>
      <c r="H5" s="88">
        <f t="shared" ref="H5:H15" si="2">ROUND($B$25*G5,2)</f>
        <v>30.66</v>
      </c>
      <c r="I5" s="90">
        <f>COUNTIFS(Uttag!BO:BO,A5)</f>
        <v>30</v>
      </c>
      <c r="J5" s="91">
        <f t="shared" ref="J5:J15" si="3">ROUND($B$25*2.8*G5/I5,2)</f>
        <v>2.86</v>
      </c>
      <c r="L5" s="99">
        <v>1</v>
      </c>
      <c r="M5" s="81">
        <v>2</v>
      </c>
      <c r="N5" s="92">
        <v>1</v>
      </c>
      <c r="O5" s="101">
        <f t="shared" ref="O5:O7" si="4">M5*2</f>
        <v>4</v>
      </c>
    </row>
    <row r="6" spans="1:15" x14ac:dyDescent="0.25">
      <c r="A6" s="87">
        <v>12</v>
      </c>
      <c r="B6" s="88">
        <f t="shared" si="0"/>
        <v>21.29</v>
      </c>
      <c r="C6" s="88">
        <f t="shared" si="1"/>
        <v>29.2</v>
      </c>
      <c r="D6" s="88">
        <f t="shared" ref="D6:D8" si="5">ROUND($B$25*D$17/5,2)</f>
        <v>33.22</v>
      </c>
      <c r="E6" s="88">
        <f>ROUND($B$25*E$17/3,2)</f>
        <v>42.58</v>
      </c>
      <c r="F6" s="88"/>
      <c r="G6" s="89">
        <v>0.17</v>
      </c>
      <c r="H6" s="88">
        <f t="shared" si="2"/>
        <v>43.44</v>
      </c>
      <c r="I6" s="90">
        <f>COUNTIFS(Uttag!BO:BO,A6)</f>
        <v>31</v>
      </c>
      <c r="J6" s="91">
        <f t="shared" si="3"/>
        <v>3.92</v>
      </c>
      <c r="L6" s="99">
        <v>2</v>
      </c>
      <c r="M6" s="81">
        <v>4</v>
      </c>
      <c r="N6" s="92">
        <v>2</v>
      </c>
      <c r="O6" s="101">
        <f t="shared" si="4"/>
        <v>8</v>
      </c>
    </row>
    <row r="7" spans="1:15" ht="15.75" thickBot="1" x14ac:dyDescent="0.3">
      <c r="A7" s="87">
        <v>1</v>
      </c>
      <c r="B7" s="88">
        <f t="shared" si="0"/>
        <v>21.29</v>
      </c>
      <c r="C7" s="88">
        <f t="shared" si="1"/>
        <v>29.2</v>
      </c>
      <c r="D7" s="88">
        <f t="shared" si="5"/>
        <v>33.22</v>
      </c>
      <c r="E7" s="88">
        <f t="shared" ref="E7:E8" si="6">ROUND($B$25*E$17/3,2)</f>
        <v>42.58</v>
      </c>
      <c r="F7" s="88"/>
      <c r="G7" s="89">
        <v>0.18</v>
      </c>
      <c r="H7" s="88">
        <f t="shared" si="2"/>
        <v>45.99</v>
      </c>
      <c r="I7" s="90">
        <f>COUNTIFS(Uttag!BO:BO,A7)</f>
        <v>31</v>
      </c>
      <c r="J7" s="91">
        <f t="shared" si="3"/>
        <v>4.1500000000000004</v>
      </c>
      <c r="L7" s="133">
        <v>3</v>
      </c>
      <c r="M7" s="123">
        <v>6</v>
      </c>
      <c r="N7" s="134">
        <v>3</v>
      </c>
      <c r="O7" s="135">
        <f t="shared" si="4"/>
        <v>12</v>
      </c>
    </row>
    <row r="8" spans="1:15" x14ac:dyDescent="0.25">
      <c r="A8" s="87">
        <v>2</v>
      </c>
      <c r="B8" s="88">
        <f t="shared" si="0"/>
        <v>21.29</v>
      </c>
      <c r="C8" s="88">
        <f t="shared" si="1"/>
        <v>29.2</v>
      </c>
      <c r="D8" s="88">
        <f t="shared" si="5"/>
        <v>33.22</v>
      </c>
      <c r="E8" s="88">
        <f t="shared" si="6"/>
        <v>42.58</v>
      </c>
      <c r="F8" s="88"/>
      <c r="G8" s="89">
        <v>0.2</v>
      </c>
      <c r="H8" s="88">
        <f t="shared" si="2"/>
        <v>51.1</v>
      </c>
      <c r="I8" s="90">
        <f>COUNTIFS(Uttag!BO:BO,A8)</f>
        <v>29</v>
      </c>
      <c r="J8" s="91">
        <f t="shared" si="3"/>
        <v>4.93</v>
      </c>
    </row>
    <row r="9" spans="1:15" x14ac:dyDescent="0.25">
      <c r="A9" s="87">
        <v>3</v>
      </c>
      <c r="B9" s="88">
        <f t="shared" si="0"/>
        <v>21.29</v>
      </c>
      <c r="C9" s="88">
        <f t="shared" si="1"/>
        <v>29.2</v>
      </c>
      <c r="D9" s="88">
        <f>ROUND($B$25*D$17/5,2)</f>
        <v>33.22</v>
      </c>
      <c r="E9" s="88"/>
      <c r="F9" s="88"/>
      <c r="G9" s="89">
        <v>0.14000000000000001</v>
      </c>
      <c r="H9" s="88">
        <f t="shared" si="2"/>
        <v>35.770000000000003</v>
      </c>
      <c r="I9" s="90">
        <f>COUNTIFS(Uttag!BO:BO,A9)</f>
        <v>31</v>
      </c>
      <c r="J9" s="91">
        <f t="shared" si="3"/>
        <v>3.23</v>
      </c>
    </row>
    <row r="10" spans="1:15" x14ac:dyDescent="0.25">
      <c r="A10" s="87">
        <v>4</v>
      </c>
      <c r="B10" s="88">
        <f t="shared" si="0"/>
        <v>21.29</v>
      </c>
      <c r="C10" s="88">
        <f>ROUND($B$25*C$17/7,2)</f>
        <v>29.2</v>
      </c>
      <c r="D10" s="88"/>
      <c r="E10" s="88"/>
      <c r="F10" s="88"/>
      <c r="G10" s="89">
        <v>0.09</v>
      </c>
      <c r="H10" s="88">
        <f t="shared" si="2"/>
        <v>23</v>
      </c>
      <c r="I10" s="90">
        <f>COUNTIFS(Uttag!BO:BO,A10)</f>
        <v>30</v>
      </c>
      <c r="J10" s="91">
        <f t="shared" si="3"/>
        <v>2.15</v>
      </c>
    </row>
    <row r="11" spans="1:15" x14ac:dyDescent="0.25">
      <c r="A11" s="87">
        <v>5</v>
      </c>
      <c r="B11" s="88">
        <f t="shared" si="0"/>
        <v>21.29</v>
      </c>
      <c r="C11" s="88"/>
      <c r="D11" s="88"/>
      <c r="E11" s="88"/>
      <c r="F11" s="88">
        <f>ROUND($B$25*F$17/5,2)</f>
        <v>10.220000000000001</v>
      </c>
      <c r="G11" s="89">
        <v>0.05</v>
      </c>
      <c r="H11" s="88">
        <f t="shared" si="2"/>
        <v>12.78</v>
      </c>
      <c r="I11" s="90">
        <f>COUNTIFS(Uttag!BO:BO,A11)</f>
        <v>31</v>
      </c>
      <c r="J11" s="91">
        <f t="shared" si="3"/>
        <v>1.1499999999999999</v>
      </c>
    </row>
    <row r="12" spans="1:15" x14ac:dyDescent="0.25">
      <c r="A12" s="87">
        <v>6</v>
      </c>
      <c r="B12" s="88">
        <f>ROUND($B$25/12,2)</f>
        <v>21.29</v>
      </c>
      <c r="C12" s="88"/>
      <c r="D12" s="88"/>
      <c r="E12" s="88"/>
      <c r="F12" s="88">
        <f t="shared" ref="F12:F15" si="7">ROUND($B$25*F$17/5,2)</f>
        <v>10.220000000000001</v>
      </c>
      <c r="G12" s="89">
        <v>4.4999999999999998E-2</v>
      </c>
      <c r="H12" s="88">
        <f t="shared" si="2"/>
        <v>11.5</v>
      </c>
      <c r="I12" s="90">
        <f>COUNTIFS(Uttag!BO:BO,A12)</f>
        <v>30</v>
      </c>
      <c r="J12" s="91">
        <f t="shared" si="3"/>
        <v>1.07</v>
      </c>
    </row>
    <row r="13" spans="1:15" x14ac:dyDescent="0.25">
      <c r="A13" s="87">
        <v>7</v>
      </c>
      <c r="B13" s="88">
        <f t="shared" si="0"/>
        <v>21.29</v>
      </c>
      <c r="C13" s="88"/>
      <c r="D13" s="88"/>
      <c r="E13" s="88"/>
      <c r="F13" s="88">
        <f t="shared" si="7"/>
        <v>10.220000000000001</v>
      </c>
      <c r="G13" s="89">
        <v>4.4999999999999998E-2</v>
      </c>
      <c r="H13" s="88">
        <f t="shared" si="2"/>
        <v>11.5</v>
      </c>
      <c r="I13" s="90">
        <f>COUNTIFS(Uttag!BO:BO,A13)</f>
        <v>31</v>
      </c>
      <c r="J13" s="91">
        <f t="shared" si="3"/>
        <v>1.04</v>
      </c>
    </row>
    <row r="14" spans="1:15" x14ac:dyDescent="0.25">
      <c r="A14" s="87">
        <v>8</v>
      </c>
      <c r="B14" s="88">
        <f t="shared" si="0"/>
        <v>21.29</v>
      </c>
      <c r="C14" s="88"/>
      <c r="D14" s="88"/>
      <c r="E14" s="88"/>
      <c r="F14" s="88">
        <f t="shared" si="7"/>
        <v>10.220000000000001</v>
      </c>
      <c r="G14" s="89">
        <v>4.4999999999999998E-2</v>
      </c>
      <c r="H14" s="88">
        <f t="shared" si="2"/>
        <v>11.5</v>
      </c>
      <c r="I14" s="90">
        <f>COUNTIFS(Uttag!BO:BO,A14)</f>
        <v>31</v>
      </c>
      <c r="J14" s="91">
        <f t="shared" si="3"/>
        <v>1.04</v>
      </c>
    </row>
    <row r="15" spans="1:15" x14ac:dyDescent="0.25">
      <c r="A15" s="94">
        <v>9</v>
      </c>
      <c r="B15" s="95">
        <f t="shared" si="0"/>
        <v>21.29</v>
      </c>
      <c r="C15" s="95"/>
      <c r="D15" s="95"/>
      <c r="E15" s="95"/>
      <c r="F15" s="95">
        <f t="shared" si="7"/>
        <v>10.220000000000001</v>
      </c>
      <c r="G15" s="96">
        <v>5.5E-2</v>
      </c>
      <c r="H15" s="95">
        <f t="shared" si="2"/>
        <v>14.05</v>
      </c>
      <c r="I15" s="97">
        <f>COUNTIFS(Uttag!BO:BO,A15)</f>
        <v>30</v>
      </c>
      <c r="J15" s="98">
        <f t="shared" si="3"/>
        <v>1.31</v>
      </c>
    </row>
    <row r="16" spans="1:15" x14ac:dyDescent="0.25">
      <c r="A16" s="99"/>
      <c r="B16" s="100"/>
      <c r="C16" s="100"/>
      <c r="D16" s="100"/>
      <c r="E16" s="100"/>
      <c r="F16" s="100"/>
      <c r="J16" s="101"/>
    </row>
    <row r="17" spans="1:19" x14ac:dyDescent="0.25">
      <c r="A17" s="102" t="s">
        <v>92</v>
      </c>
      <c r="B17" s="103">
        <v>1</v>
      </c>
      <c r="C17" s="104">
        <v>0.8</v>
      </c>
      <c r="D17" s="104">
        <v>0.65</v>
      </c>
      <c r="E17" s="104">
        <v>0.5</v>
      </c>
      <c r="F17" s="105">
        <v>0.2</v>
      </c>
      <c r="I17" s="37"/>
      <c r="J17" s="101"/>
    </row>
    <row r="18" spans="1:19" x14ac:dyDescent="0.25">
      <c r="A18" s="99"/>
      <c r="B18" s="106"/>
      <c r="C18" s="107"/>
      <c r="D18" s="107"/>
      <c r="E18" s="107"/>
      <c r="F18" s="107"/>
      <c r="I18" s="37"/>
      <c r="J18" s="101"/>
    </row>
    <row r="19" spans="1:19" x14ac:dyDescent="0.25">
      <c r="A19" s="108" t="s">
        <v>96</v>
      </c>
      <c r="B19" s="109"/>
      <c r="C19" s="110"/>
      <c r="J19" s="101"/>
    </row>
    <row r="20" spans="1:19" x14ac:dyDescent="0.25">
      <c r="A20" s="111" t="s">
        <v>52</v>
      </c>
      <c r="B20" s="112">
        <v>63819</v>
      </c>
      <c r="C20" s="188" t="s">
        <v>172</v>
      </c>
      <c r="J20" s="101"/>
      <c r="K20" s="113"/>
      <c r="R20" s="37"/>
      <c r="S20" s="114"/>
    </row>
    <row r="21" spans="1:19" x14ac:dyDescent="0.25">
      <c r="A21" s="115" t="s">
        <v>121</v>
      </c>
      <c r="B21" s="116">
        <v>193257</v>
      </c>
      <c r="C21" s="117" t="s">
        <v>173</v>
      </c>
      <c r="J21" s="101"/>
      <c r="K21" s="113"/>
      <c r="R21" s="37"/>
      <c r="S21" s="114"/>
    </row>
    <row r="22" spans="1:19" x14ac:dyDescent="0.25">
      <c r="A22" s="118" t="s">
        <v>53</v>
      </c>
      <c r="B22" s="116">
        <v>1156</v>
      </c>
      <c r="C22" s="76" t="s">
        <v>178</v>
      </c>
      <c r="I22" s="37"/>
      <c r="J22" s="119"/>
      <c r="K22" s="113"/>
      <c r="R22" s="37"/>
      <c r="S22" s="114"/>
    </row>
    <row r="23" spans="1:19" x14ac:dyDescent="0.25">
      <c r="A23" s="118" t="s">
        <v>54</v>
      </c>
      <c r="B23" s="116">
        <v>289</v>
      </c>
      <c r="C23" s="76" t="s">
        <v>178</v>
      </c>
      <c r="I23" s="37"/>
      <c r="J23" s="119"/>
      <c r="K23" s="113"/>
      <c r="R23" s="37"/>
      <c r="S23" s="114"/>
    </row>
    <row r="24" spans="1:19" x14ac:dyDescent="0.25">
      <c r="A24" s="118" t="s">
        <v>63</v>
      </c>
      <c r="B24" s="116">
        <v>199</v>
      </c>
      <c r="C24" s="117" t="s">
        <v>176</v>
      </c>
      <c r="I24" s="37"/>
      <c r="J24" s="101"/>
      <c r="R24" s="37"/>
      <c r="S24" s="114"/>
    </row>
    <row r="25" spans="1:19" x14ac:dyDescent="0.25">
      <c r="A25" s="120" t="s">
        <v>51</v>
      </c>
      <c r="B25" s="121">
        <v>255.5</v>
      </c>
      <c r="C25" s="81" t="s">
        <v>174</v>
      </c>
      <c r="I25" s="37"/>
      <c r="J25" s="119"/>
      <c r="K25" s="113"/>
      <c r="R25" s="37"/>
      <c r="S25" s="114"/>
    </row>
    <row r="26" spans="1:19" x14ac:dyDescent="0.25">
      <c r="A26" s="118" t="s">
        <v>157</v>
      </c>
      <c r="B26" s="189">
        <v>0.96599999999999997</v>
      </c>
      <c r="C26" s="81" t="s">
        <v>175</v>
      </c>
      <c r="I26" s="37"/>
      <c r="J26" s="119"/>
      <c r="K26" s="113"/>
      <c r="R26" s="37"/>
      <c r="S26" s="114"/>
    </row>
    <row r="27" spans="1:19" ht="15.75" thickBot="1" x14ac:dyDescent="0.3">
      <c r="A27" s="122" t="s">
        <v>76</v>
      </c>
      <c r="B27" s="191">
        <v>0.1</v>
      </c>
      <c r="C27" s="123" t="s">
        <v>177</v>
      </c>
      <c r="D27" s="123"/>
      <c r="E27" s="123"/>
      <c r="F27" s="123"/>
      <c r="G27" s="123"/>
      <c r="H27" s="123"/>
      <c r="I27" s="123"/>
      <c r="J27" s="124"/>
      <c r="R27" s="125"/>
      <c r="S27" s="114"/>
    </row>
    <row r="28" spans="1:19" x14ac:dyDescent="0.25">
      <c r="A28" s="99"/>
    </row>
    <row r="29" spans="1:19" x14ac:dyDescent="0.25">
      <c r="C29" s="117"/>
    </row>
    <row r="32" spans="1:19" s="126" customFormat="1" x14ac:dyDescent="0.25">
      <c r="B32" s="127"/>
      <c r="C32" s="127"/>
      <c r="D32" s="128"/>
      <c r="G32" s="81"/>
      <c r="H32" s="81"/>
      <c r="L32" s="81"/>
      <c r="M32" s="81"/>
      <c r="N32" s="81"/>
      <c r="O32" s="81"/>
    </row>
    <row r="33" spans="4:4" x14ac:dyDescent="0.25">
      <c r="D33" s="128"/>
    </row>
    <row r="34" spans="4:4" x14ac:dyDescent="0.25">
      <c r="D34" s="128"/>
    </row>
    <row r="35" spans="4:4" x14ac:dyDescent="0.25">
      <c r="D35" s="128"/>
    </row>
    <row r="36" spans="4:4" x14ac:dyDescent="0.25">
      <c r="D36" s="128"/>
    </row>
    <row r="37" spans="4:4" x14ac:dyDescent="0.25">
      <c r="D37" s="128"/>
    </row>
    <row r="38" spans="4:4" x14ac:dyDescent="0.25">
      <c r="D38" s="128"/>
    </row>
    <row r="39" spans="4:4" x14ac:dyDescent="0.25">
      <c r="D39" s="128"/>
    </row>
    <row r="40" spans="4:4" x14ac:dyDescent="0.25">
      <c r="D40" s="128"/>
    </row>
    <row r="41" spans="4:4" x14ac:dyDescent="0.25">
      <c r="D41" s="128"/>
    </row>
    <row r="42" spans="4:4" x14ac:dyDescent="0.25">
      <c r="D42" s="128"/>
    </row>
    <row r="43" spans="4:4" x14ac:dyDescent="0.25">
      <c r="D43" s="128"/>
    </row>
    <row r="44" spans="4:4" x14ac:dyDescent="0.25">
      <c r="D44" s="128"/>
    </row>
    <row r="45" spans="4:4" x14ac:dyDescent="0.25">
      <c r="D45" s="128"/>
    </row>
    <row r="46" spans="4:4" x14ac:dyDescent="0.25">
      <c r="D46" s="128"/>
    </row>
    <row r="47" spans="4:4" x14ac:dyDescent="0.25">
      <c r="D47" s="128"/>
    </row>
    <row r="48" spans="4:4" x14ac:dyDescent="0.25">
      <c r="D48" s="128"/>
    </row>
    <row r="49" spans="4:4" x14ac:dyDescent="0.25">
      <c r="D49" s="128"/>
    </row>
    <row r="50" spans="4:4" x14ac:dyDescent="0.25">
      <c r="D50" s="128"/>
    </row>
    <row r="51" spans="4:4" x14ac:dyDescent="0.25">
      <c r="D51" s="128"/>
    </row>
    <row r="52" spans="4:4" x14ac:dyDescent="0.25">
      <c r="D52" s="128"/>
    </row>
  </sheetData>
  <mergeCells count="1">
    <mergeCell ref="B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CCBEB"/>
  </sheetPr>
  <dimension ref="A1:O33"/>
  <sheetViews>
    <sheetView showGridLines="0" zoomScale="80" zoomScaleNormal="80" workbookViewId="0">
      <selection sqref="A1:B1"/>
    </sheetView>
  </sheetViews>
  <sheetFormatPr defaultRowHeight="15" x14ac:dyDescent="0.25"/>
  <cols>
    <col min="1" max="1" width="28.28515625" customWidth="1"/>
    <col min="2" max="2" width="10.85546875" customWidth="1"/>
    <col min="3" max="4" width="18.140625" customWidth="1"/>
    <col min="7" max="7" width="10.85546875" customWidth="1"/>
    <col min="8" max="8" width="8.5703125" customWidth="1"/>
    <col min="9" max="9" width="9.140625" customWidth="1"/>
    <col min="11" max="11" width="10.42578125" customWidth="1"/>
    <col min="12" max="12" width="10.5703125" customWidth="1"/>
    <col min="13" max="13" width="10.28515625" customWidth="1"/>
    <col min="20" max="20" width="9.85546875" bestFit="1" customWidth="1"/>
  </cols>
  <sheetData>
    <row r="1" spans="1:15" x14ac:dyDescent="0.25">
      <c r="A1" s="208" t="s">
        <v>158</v>
      </c>
      <c r="B1" s="210"/>
    </row>
    <row r="2" spans="1:15" x14ac:dyDescent="0.25">
      <c r="A2" t="s">
        <v>137</v>
      </c>
      <c r="B2" s="192"/>
    </row>
    <row r="3" spans="1:15" x14ac:dyDescent="0.25">
      <c r="A3" t="s">
        <v>55</v>
      </c>
      <c r="B3" s="136"/>
    </row>
    <row r="4" spans="1:15" x14ac:dyDescent="0.25">
      <c r="A4" t="s">
        <v>56</v>
      </c>
      <c r="B4" s="136"/>
    </row>
    <row r="5" spans="1:15" x14ac:dyDescent="0.25">
      <c r="A5" t="s">
        <v>60</v>
      </c>
      <c r="B5" s="136"/>
    </row>
    <row r="6" spans="1:15" x14ac:dyDescent="0.25">
      <c r="A6" t="s">
        <v>57</v>
      </c>
      <c r="B6" s="137"/>
    </row>
    <row r="8" spans="1:15" x14ac:dyDescent="0.25">
      <c r="A8" s="19" t="s">
        <v>89</v>
      </c>
    </row>
    <row r="9" spans="1:15" x14ac:dyDescent="0.25">
      <c r="A9" s="187" t="s">
        <v>22</v>
      </c>
      <c r="B9" s="204"/>
    </row>
    <row r="10" spans="1:15" x14ac:dyDescent="0.25">
      <c r="A10" s="187" t="s">
        <v>10</v>
      </c>
      <c r="B10" s="205"/>
    </row>
    <row r="11" spans="1:15" x14ac:dyDescent="0.25">
      <c r="A11" s="187"/>
      <c r="B11" s="4"/>
    </row>
    <row r="12" spans="1:15" x14ac:dyDescent="0.25">
      <c r="A12" s="19" t="s">
        <v>90</v>
      </c>
      <c r="B12" s="4"/>
      <c r="C12" s="19" t="s">
        <v>171</v>
      </c>
      <c r="D12" s="19"/>
    </row>
    <row r="13" spans="1:15" x14ac:dyDescent="0.25">
      <c r="A13" t="s">
        <v>23</v>
      </c>
      <c r="B13" s="204"/>
      <c r="C13" s="4">
        <f>SUM($B$13:B13)</f>
        <v>0</v>
      </c>
    </row>
    <row r="14" spans="1:15" x14ac:dyDescent="0.25">
      <c r="A14" t="s">
        <v>24</v>
      </c>
      <c r="B14" s="206"/>
      <c r="C14" s="4">
        <f>SUM($B$13:B14)</f>
        <v>0</v>
      </c>
    </row>
    <row r="15" spans="1:15" x14ac:dyDescent="0.25">
      <c r="A15" t="s">
        <v>25</v>
      </c>
      <c r="B15" s="206"/>
      <c r="C15" s="4">
        <f>SUM($B$13:B15)</f>
        <v>0</v>
      </c>
    </row>
    <row r="16" spans="1:15" x14ac:dyDescent="0.25">
      <c r="A16" t="s">
        <v>26</v>
      </c>
      <c r="B16" s="206"/>
      <c r="C16" s="4">
        <f>SUM($B$13:B16)</f>
        <v>0</v>
      </c>
      <c r="E16" s="2"/>
      <c r="F16" s="221" t="s">
        <v>43</v>
      </c>
      <c r="G16" s="222"/>
      <c r="H16" s="222"/>
      <c r="I16" s="222"/>
      <c r="J16" s="222"/>
      <c r="K16" s="222"/>
      <c r="L16" s="222"/>
      <c r="M16" s="222"/>
      <c r="N16" s="222"/>
      <c r="O16" s="223"/>
    </row>
    <row r="17" spans="1:15" x14ac:dyDescent="0.25">
      <c r="A17" s="187" t="s">
        <v>11</v>
      </c>
      <c r="B17" s="205"/>
      <c r="C17" s="4">
        <f>B13+B17</f>
        <v>0</v>
      </c>
      <c r="E17" s="16"/>
      <c r="F17" s="221" t="s">
        <v>44</v>
      </c>
      <c r="G17" s="222"/>
      <c r="H17" s="222"/>
      <c r="I17" s="222"/>
      <c r="J17" s="223"/>
      <c r="K17" s="221" t="s">
        <v>45</v>
      </c>
      <c r="L17" s="222"/>
      <c r="M17" s="222"/>
      <c r="N17" s="222"/>
      <c r="O17" s="223"/>
    </row>
    <row r="18" spans="1:15" x14ac:dyDescent="0.25">
      <c r="B18" s="4"/>
      <c r="E18" s="3"/>
      <c r="F18" s="6" t="s">
        <v>3</v>
      </c>
      <c r="G18" s="6" t="s">
        <v>4</v>
      </c>
      <c r="H18" s="6" t="s">
        <v>5</v>
      </c>
      <c r="I18" s="6" t="s">
        <v>6</v>
      </c>
      <c r="J18" s="6" t="s">
        <v>7</v>
      </c>
      <c r="K18" s="6" t="s">
        <v>3</v>
      </c>
      <c r="L18" s="6" t="s">
        <v>4</v>
      </c>
      <c r="M18" s="6" t="s">
        <v>5</v>
      </c>
      <c r="N18" s="6" t="s">
        <v>6</v>
      </c>
      <c r="O18" s="6" t="s">
        <v>7</v>
      </c>
    </row>
    <row r="19" spans="1:15" x14ac:dyDescent="0.25">
      <c r="A19" t="s">
        <v>27</v>
      </c>
      <c r="B19" s="204"/>
      <c r="C19" s="4">
        <f>C14+B19</f>
        <v>0</v>
      </c>
      <c r="E19" s="16" t="s">
        <v>78</v>
      </c>
      <c r="F19" s="72">
        <v>1</v>
      </c>
      <c r="G19" s="73">
        <v>1</v>
      </c>
      <c r="H19" s="73"/>
      <c r="I19" s="73"/>
      <c r="J19" s="74">
        <v>1</v>
      </c>
      <c r="K19" s="73">
        <v>0</v>
      </c>
      <c r="L19" s="73">
        <v>0</v>
      </c>
      <c r="M19" s="73"/>
      <c r="N19" s="73"/>
      <c r="O19" s="74">
        <v>0</v>
      </c>
    </row>
    <row r="20" spans="1:15" x14ac:dyDescent="0.25">
      <c r="A20" t="s">
        <v>28</v>
      </c>
      <c r="B20" s="206"/>
      <c r="C20" s="4">
        <f t="shared" ref="C20:C21" si="0">C15+B20</f>
        <v>0</v>
      </c>
      <c r="E20" s="16" t="s">
        <v>79</v>
      </c>
      <c r="F20" s="75">
        <v>1</v>
      </c>
      <c r="G20" s="76">
        <v>1</v>
      </c>
      <c r="H20" s="76">
        <v>1</v>
      </c>
      <c r="I20" s="76"/>
      <c r="J20" s="77">
        <v>1</v>
      </c>
      <c r="K20" s="76">
        <v>0</v>
      </c>
      <c r="L20" s="76">
        <v>0</v>
      </c>
      <c r="M20" s="76">
        <v>0</v>
      </c>
      <c r="N20" s="76"/>
      <c r="O20" s="77">
        <v>0</v>
      </c>
    </row>
    <row r="21" spans="1:15" x14ac:dyDescent="0.25">
      <c r="A21" t="s">
        <v>29</v>
      </c>
      <c r="B21" s="206"/>
      <c r="C21" s="4">
        <f t="shared" si="0"/>
        <v>0</v>
      </c>
      <c r="E21" s="16" t="s">
        <v>80</v>
      </c>
      <c r="F21" s="75">
        <v>1</v>
      </c>
      <c r="G21" s="76">
        <v>1</v>
      </c>
      <c r="H21" s="76">
        <v>1</v>
      </c>
      <c r="I21" s="76">
        <v>1</v>
      </c>
      <c r="J21" s="77">
        <v>1</v>
      </c>
      <c r="K21" s="76">
        <v>0</v>
      </c>
      <c r="L21" s="76">
        <v>0</v>
      </c>
      <c r="M21" s="76">
        <v>0</v>
      </c>
      <c r="N21" s="76">
        <v>0</v>
      </c>
      <c r="O21" s="77">
        <v>0</v>
      </c>
    </row>
    <row r="22" spans="1:15" x14ac:dyDescent="0.25">
      <c r="A22" t="s">
        <v>30</v>
      </c>
      <c r="B22" s="206"/>
      <c r="C22" s="4">
        <f>C16+B22</f>
        <v>0</v>
      </c>
      <c r="E22" s="16" t="s">
        <v>81</v>
      </c>
      <c r="F22" s="75">
        <v>1</v>
      </c>
      <c r="G22" s="76">
        <v>1</v>
      </c>
      <c r="H22" s="76">
        <v>1</v>
      </c>
      <c r="I22" s="76">
        <v>1</v>
      </c>
      <c r="J22" s="77">
        <v>1</v>
      </c>
      <c r="K22" s="76">
        <v>0</v>
      </c>
      <c r="L22" s="76">
        <v>0</v>
      </c>
      <c r="M22" s="76">
        <v>0</v>
      </c>
      <c r="N22" s="76">
        <v>0</v>
      </c>
      <c r="O22" s="77">
        <v>0</v>
      </c>
    </row>
    <row r="23" spans="1:15" x14ac:dyDescent="0.25">
      <c r="A23" t="s">
        <v>31</v>
      </c>
      <c r="B23" s="206"/>
      <c r="C23" s="4">
        <f>C16+B23</f>
        <v>0</v>
      </c>
      <c r="E23" s="16" t="s">
        <v>82</v>
      </c>
      <c r="F23" s="75">
        <v>1</v>
      </c>
      <c r="G23" s="76">
        <v>1</v>
      </c>
      <c r="H23" s="76">
        <v>1</v>
      </c>
      <c r="I23" s="76">
        <v>1</v>
      </c>
      <c r="J23" s="77">
        <v>1</v>
      </c>
      <c r="K23" s="76">
        <v>0</v>
      </c>
      <c r="L23" s="76">
        <v>0</v>
      </c>
      <c r="M23" s="76">
        <v>0</v>
      </c>
      <c r="N23" s="76">
        <v>0</v>
      </c>
      <c r="O23" s="77">
        <v>0</v>
      </c>
    </row>
    <row r="24" spans="1:15" x14ac:dyDescent="0.25">
      <c r="A24" t="s">
        <v>32</v>
      </c>
      <c r="B24" s="206"/>
      <c r="C24" s="4">
        <f>C15+B24</f>
        <v>0</v>
      </c>
      <c r="E24" s="16" t="s">
        <v>83</v>
      </c>
      <c r="F24" s="75">
        <v>1</v>
      </c>
      <c r="G24" s="76">
        <v>1</v>
      </c>
      <c r="H24" s="76">
        <v>1</v>
      </c>
      <c r="I24" s="76"/>
      <c r="J24" s="77">
        <v>1</v>
      </c>
      <c r="K24" s="76">
        <v>0</v>
      </c>
      <c r="L24" s="76">
        <v>0</v>
      </c>
      <c r="M24" s="76">
        <v>0</v>
      </c>
      <c r="N24" s="76"/>
      <c r="O24" s="77">
        <v>0</v>
      </c>
    </row>
    <row r="25" spans="1:15" x14ac:dyDescent="0.25">
      <c r="A25" t="s">
        <v>33</v>
      </c>
      <c r="B25" s="206"/>
      <c r="C25" s="4">
        <f>C14+B25</f>
        <v>0</v>
      </c>
      <c r="E25" s="16" t="s">
        <v>84</v>
      </c>
      <c r="F25" s="75">
        <v>1</v>
      </c>
      <c r="G25" s="76">
        <v>1</v>
      </c>
      <c r="H25" s="76"/>
      <c r="I25" s="76"/>
      <c r="J25" s="77">
        <v>1</v>
      </c>
      <c r="K25" s="76">
        <v>0</v>
      </c>
      <c r="L25" s="76">
        <v>0</v>
      </c>
      <c r="M25" s="76"/>
      <c r="N25" s="76"/>
      <c r="O25" s="77">
        <v>0</v>
      </c>
    </row>
    <row r="26" spans="1:15" x14ac:dyDescent="0.25">
      <c r="A26" t="s">
        <v>12</v>
      </c>
      <c r="B26" s="206"/>
      <c r="C26" s="4">
        <f>$C$17+B26</f>
        <v>0</v>
      </c>
      <c r="E26" s="16" t="s">
        <v>71</v>
      </c>
      <c r="F26" s="75">
        <v>1</v>
      </c>
      <c r="G26" s="76">
        <v>1</v>
      </c>
      <c r="H26" s="76"/>
      <c r="I26" s="76"/>
      <c r="J26" s="77">
        <v>1</v>
      </c>
      <c r="K26" s="76">
        <v>0</v>
      </c>
      <c r="L26" s="76">
        <v>0</v>
      </c>
      <c r="M26" s="76"/>
      <c r="N26" s="76"/>
      <c r="O26" s="77">
        <v>0</v>
      </c>
    </row>
    <row r="27" spans="1:15" x14ac:dyDescent="0.25">
      <c r="A27" t="s">
        <v>13</v>
      </c>
      <c r="B27" s="206"/>
      <c r="C27" s="4">
        <f t="shared" ref="C27:C30" si="1">$C$17+B27</f>
        <v>0</v>
      </c>
      <c r="E27" s="16" t="s">
        <v>85</v>
      </c>
      <c r="F27" s="75">
        <v>1</v>
      </c>
      <c r="G27" s="76">
        <v>1</v>
      </c>
      <c r="H27" s="76"/>
      <c r="I27" s="76"/>
      <c r="J27" s="77">
        <v>1</v>
      </c>
      <c r="K27" s="76">
        <v>0</v>
      </c>
      <c r="L27" s="76">
        <v>0</v>
      </c>
      <c r="M27" s="76"/>
      <c r="N27" s="76"/>
      <c r="O27" s="77">
        <v>0</v>
      </c>
    </row>
    <row r="28" spans="1:15" x14ac:dyDescent="0.25">
      <c r="A28" t="s">
        <v>14</v>
      </c>
      <c r="B28" s="206"/>
      <c r="C28" s="4">
        <f t="shared" si="1"/>
        <v>0</v>
      </c>
      <c r="E28" s="16" t="s">
        <v>86</v>
      </c>
      <c r="F28" s="75">
        <v>1</v>
      </c>
      <c r="G28" s="76">
        <v>1</v>
      </c>
      <c r="H28" s="76"/>
      <c r="I28" s="76"/>
      <c r="J28" s="77">
        <v>1</v>
      </c>
      <c r="K28" s="76">
        <v>0</v>
      </c>
      <c r="L28" s="76">
        <v>0</v>
      </c>
      <c r="M28" s="76"/>
      <c r="N28" s="76"/>
      <c r="O28" s="77">
        <v>0</v>
      </c>
    </row>
    <row r="29" spans="1:15" x14ac:dyDescent="0.25">
      <c r="A29" t="s">
        <v>15</v>
      </c>
      <c r="B29" s="206"/>
      <c r="C29" s="4">
        <f t="shared" si="1"/>
        <v>0</v>
      </c>
      <c r="E29" s="16" t="s">
        <v>87</v>
      </c>
      <c r="F29" s="75">
        <v>1</v>
      </c>
      <c r="G29" s="76">
        <v>1</v>
      </c>
      <c r="H29" s="76"/>
      <c r="I29" s="76"/>
      <c r="J29" s="77">
        <v>1</v>
      </c>
      <c r="K29" s="76">
        <v>0</v>
      </c>
      <c r="L29" s="76">
        <v>0</v>
      </c>
      <c r="M29" s="76"/>
      <c r="N29" s="76"/>
      <c r="O29" s="77">
        <v>0</v>
      </c>
    </row>
    <row r="30" spans="1:15" x14ac:dyDescent="0.25">
      <c r="A30" t="s">
        <v>16</v>
      </c>
      <c r="B30" s="205"/>
      <c r="C30" s="4">
        <f t="shared" si="1"/>
        <v>0</v>
      </c>
      <c r="E30" s="3" t="s">
        <v>88</v>
      </c>
      <c r="F30" s="78">
        <v>1</v>
      </c>
      <c r="G30" s="79">
        <v>1</v>
      </c>
      <c r="H30" s="79"/>
      <c r="I30" s="79"/>
      <c r="J30" s="80">
        <v>1</v>
      </c>
      <c r="K30" s="79">
        <v>0</v>
      </c>
      <c r="L30" s="79">
        <v>0</v>
      </c>
      <c r="M30" s="79"/>
      <c r="N30" s="79"/>
      <c r="O30" s="80">
        <v>0</v>
      </c>
    </row>
    <row r="33" customFormat="1" x14ac:dyDescent="0.25"/>
  </sheetData>
  <sheetProtection algorithmName="SHA-512" hashValue="Mv5QTl20P6Pp/bc2oLGtYvzxqXN9pqB698fq4SvU8I/bEqBjIIMTytDpwAV9+12kL39g+1X2iBhK0g0+FHwqDg==" saltValue="hm3qWjiYv9g9lNTncDZx+w==" spinCount="100000" sheet="1" objects="1" scenarios="1"/>
  <protectedRanges>
    <protectedRange sqref="F19:O30" name="Frånkopp"/>
    <protectedRange sqref="B2:B30" name="Indata"/>
  </protectedRanges>
  <mergeCells count="4">
    <mergeCell ref="F16:O16"/>
    <mergeCell ref="F17:J17"/>
    <mergeCell ref="K17:O17"/>
    <mergeCell ref="A1:B1"/>
  </mergeCells>
  <conditionalFormatting sqref="C13 C17 C26:C30">
    <cfRule type="cellIs" dxfId="11" priority="1" operator="greaterThan">
      <formula>$B$10</formula>
    </cfRule>
  </conditionalFormatting>
  <conditionalFormatting sqref="C13:C16 C19:C25">
    <cfRule type="cellIs" dxfId="10" priority="2" operator="greaterThan">
      <formula>$B$9</formula>
    </cfRule>
  </conditionalFormatting>
  <conditionalFormatting sqref="F19:G30 J19:J30 H20:H24 I21:I23">
    <cfRule type="cellIs" dxfId="9" priority="4" operator="notEqual">
      <formula>1</formula>
    </cfRule>
  </conditionalFormatting>
  <conditionalFormatting sqref="K19:L30 O19:O30 M20:M24 N21:N23">
    <cfRule type="cellIs" dxfId="8" priority="3" operator="notEqual">
      <formula>0</formula>
    </cfRule>
  </conditionalFormatting>
  <dataValidations count="2">
    <dataValidation type="decimal" allowBlank="1" showInputMessage="1" showErrorMessage="1" promptTitle="Andel prima" prompt="Dessa värden ska bara ändras i händelse av att frånkopplingsbar kapacitet tilldelats. I normalfall ska samtliga vara lika med 1." sqref="F19:J30" xr:uid="{4A59A632-C737-4B43-B0DA-5A3A61E30C1F}">
      <formula1>0</formula1>
      <formula2>1</formula2>
    </dataValidation>
    <dataValidation type="decimal" allowBlank="1" showInputMessage="1" showErrorMessage="1" promptTitle="Frånkopplingsfaktor" prompt="Dessa värden ska bara ändras i händelse av att frånkopplingsbar kapacitet tilldelats. I normalfall ska samtliga vara lika med 0." sqref="K19:O30" xr:uid="{D82FEE86-D973-4114-88D8-D6A507C9BEB8}">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Listor!$A$4:$A$5</xm:f>
          </x14:formula1>
          <xm:sqref>B6</xm:sqref>
        </x14:dataValidation>
        <x14:dataValidation type="list" allowBlank="1" showInputMessage="1" showErrorMessage="1" xr:uid="{00000000-0002-0000-0100-000001000000}">
          <x14:formula1>
            <xm:f>Listor!$A$7:$A$8</xm:f>
          </x14:formula1>
          <xm:sqref>B5</xm:sqref>
        </x14:dataValidation>
        <x14:dataValidation type="custom" allowBlank="1" showErrorMessage="1" errorTitle="För höga kapacitetsbokningar" error="Summan av kapacitetsprodukter får ej överstiga tilldelat maximalt kapacitetsbehov." xr:uid="{B002FBC8-2B3D-4A4A-9E64-79FB8DB8A098}">
          <x14:formula1>
            <xm:f>Listor!$C$24&lt;=0</xm:f>
          </x14:formula1>
          <xm:sqref>B13:B30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CCBEB"/>
  </sheetPr>
  <dimension ref="A1:BP410"/>
  <sheetViews>
    <sheetView showGridLines="0" zoomScale="80" zoomScaleNormal="80" workbookViewId="0">
      <pane xSplit="4" ySplit="4" topLeftCell="E287" activePane="bottomRight" state="frozen"/>
      <selection activeCell="M25" sqref="M25:N25"/>
      <selection pane="topRight" activeCell="M25" sqref="M25:N25"/>
      <selection pane="bottomLeft" activeCell="M25" sqref="M25:N25"/>
      <selection pane="bottomRight" sqref="A1:B1"/>
    </sheetView>
  </sheetViews>
  <sheetFormatPr defaultColWidth="8.7109375" defaultRowHeight="15" outlineLevelCol="1" x14ac:dyDescent="0.25"/>
  <cols>
    <col min="1" max="1" width="22.42578125" style="81" customWidth="1"/>
    <col min="2" max="2" width="12.5703125" style="81" customWidth="1"/>
    <col min="3" max="3" width="5.5703125" style="81" customWidth="1"/>
    <col min="4" max="4" width="11.5703125" style="81" customWidth="1"/>
    <col min="5" max="6" width="14.5703125" style="81" customWidth="1"/>
    <col min="7" max="7" width="5.5703125" style="81" customWidth="1"/>
    <col min="8" max="8" width="11.140625" style="81" customWidth="1"/>
    <col min="9" max="9" width="8.42578125" style="81" customWidth="1"/>
    <col min="10" max="10" width="11.140625" style="81" customWidth="1"/>
    <col min="11" max="11" width="5.5703125" style="81" customWidth="1"/>
    <col min="12" max="12" width="10.85546875" style="81" customWidth="1"/>
    <col min="13" max="13" width="11.5703125" style="81" customWidth="1"/>
    <col min="14" max="14" width="12.85546875" style="81" customWidth="1"/>
    <col min="15" max="15" width="5.5703125" style="81" customWidth="1"/>
    <col min="16" max="17" width="10.85546875" style="37" customWidth="1"/>
    <col min="18" max="18" width="5.5703125" style="81" customWidth="1"/>
    <col min="19" max="19" width="15.140625" style="81" customWidth="1"/>
    <col min="20" max="20" width="5.5703125" style="81" customWidth="1"/>
    <col min="21" max="21" width="14.5703125" style="81" customWidth="1"/>
    <col min="22" max="23" width="12.5703125" style="81" customWidth="1"/>
    <col min="24" max="24" width="5.5703125" style="81" customWidth="1"/>
    <col min="25" max="25" width="8.140625" style="81" customWidth="1"/>
    <col min="26" max="26" width="2.5703125" style="81" customWidth="1"/>
    <col min="27" max="27" width="11.5703125" style="81" hidden="1" customWidth="1" outlineLevel="1"/>
    <col min="28" max="28" width="12.5703125" style="81" hidden="1" customWidth="1" outlineLevel="1"/>
    <col min="29" max="29" width="10.5703125" style="81" hidden="1" customWidth="1" outlineLevel="1"/>
    <col min="30" max="30" width="12.85546875" style="81" hidden="1" customWidth="1" outlineLevel="1"/>
    <col min="31" max="31" width="8.85546875" style="81" hidden="1" customWidth="1" outlineLevel="1"/>
    <col min="32" max="32" width="10.5703125" style="81" hidden="1" customWidth="1" outlineLevel="1"/>
    <col min="33" max="33" width="12.85546875" style="81" hidden="1" customWidth="1" outlineLevel="1"/>
    <col min="34" max="34" width="11.140625" style="81" hidden="1" customWidth="1" outlineLevel="1"/>
    <col min="35" max="35" width="10.140625" style="81" hidden="1" customWidth="1" outlineLevel="1"/>
    <col min="36" max="36" width="2.5703125" style="81" customWidth="1" collapsed="1"/>
    <col min="37" max="37" width="8.140625" style="81" customWidth="1"/>
    <col min="38" max="38" width="2.5703125" style="81" customWidth="1"/>
    <col min="39" max="39" width="10.5703125" style="81" hidden="1" customWidth="1" outlineLevel="1"/>
    <col min="40" max="50" width="12.5703125" style="81" hidden="1" customWidth="1" outlineLevel="1"/>
    <col min="51" max="51" width="2.5703125" style="81" customWidth="1" collapsed="1"/>
    <col min="52" max="52" width="8.140625" style="81" customWidth="1"/>
    <col min="53" max="53" width="2.5703125" style="81" customWidth="1"/>
    <col min="54" max="58" width="10.5703125" style="81" hidden="1" customWidth="1" outlineLevel="1"/>
    <col min="59" max="59" width="13.85546875" style="81" hidden="1" customWidth="1" outlineLevel="1"/>
    <col min="60" max="60" width="10.5703125" style="81" hidden="1" customWidth="1" outlineLevel="1"/>
    <col min="61" max="61" width="2.7109375" style="81" customWidth="1" collapsed="1"/>
    <col min="62" max="62" width="8.140625" style="81" customWidth="1"/>
    <col min="63" max="63" width="2.7109375" style="81" customWidth="1"/>
    <col min="64" max="64" width="8.7109375" style="81" hidden="1" customWidth="1" outlineLevel="1"/>
    <col min="65" max="65" width="14.5703125" style="81" hidden="1" customWidth="1" outlineLevel="1"/>
    <col min="66" max="66" width="4.7109375" style="81" customWidth="1" collapsed="1"/>
    <col min="67" max="67" width="10" style="81" customWidth="1"/>
    <col min="68" max="68" width="16.85546875" style="81" customWidth="1"/>
    <col min="69" max="16384" width="8.7109375" style="81"/>
  </cols>
  <sheetData>
    <row r="1" spans="1:68" s="158" customFormat="1" x14ac:dyDescent="0.25">
      <c r="A1" s="208" t="s">
        <v>131</v>
      </c>
      <c r="B1" s="210"/>
      <c r="C1" s="163"/>
      <c r="E1" s="208" t="s">
        <v>183</v>
      </c>
      <c r="F1" s="210"/>
      <c r="H1" s="208" t="s">
        <v>184</v>
      </c>
      <c r="I1" s="209"/>
      <c r="J1" s="210"/>
      <c r="K1" s="162"/>
      <c r="L1" s="208" t="s">
        <v>161</v>
      </c>
      <c r="M1" s="209"/>
      <c r="N1" s="210"/>
      <c r="O1" s="163"/>
      <c r="P1" s="208" t="s">
        <v>139</v>
      </c>
      <c r="Q1" s="210"/>
      <c r="S1" s="184" t="s">
        <v>165</v>
      </c>
      <c r="U1" s="208" t="s">
        <v>166</v>
      </c>
      <c r="V1" s="209"/>
      <c r="W1" s="210"/>
      <c r="Y1" s="224" t="s">
        <v>162</v>
      </c>
      <c r="Z1" s="182"/>
      <c r="AA1" s="208" t="s">
        <v>0</v>
      </c>
      <c r="AB1" s="209"/>
      <c r="AC1" s="209"/>
      <c r="AD1" s="209"/>
      <c r="AE1" s="209"/>
      <c r="AF1" s="209"/>
      <c r="AG1" s="209"/>
      <c r="AH1" s="209"/>
      <c r="AI1" s="210"/>
      <c r="AK1" s="224" t="s">
        <v>164</v>
      </c>
      <c r="AL1" s="182"/>
      <c r="AM1" s="227" t="s">
        <v>142</v>
      </c>
      <c r="AN1" s="228"/>
      <c r="AO1" s="228"/>
      <c r="AP1" s="228"/>
      <c r="AQ1" s="228"/>
      <c r="AR1" s="228"/>
      <c r="AS1" s="229"/>
      <c r="AT1" s="229"/>
      <c r="AU1" s="229"/>
      <c r="AV1" s="229"/>
      <c r="AW1" s="229"/>
      <c r="AX1" s="230"/>
      <c r="AZ1" s="224" t="s">
        <v>163</v>
      </c>
      <c r="BA1" s="182"/>
      <c r="BB1" s="208" t="s">
        <v>133</v>
      </c>
      <c r="BC1" s="209"/>
      <c r="BD1" s="209"/>
      <c r="BE1" s="209"/>
      <c r="BF1" s="209"/>
      <c r="BG1" s="209"/>
      <c r="BH1" s="210"/>
      <c r="BJ1" s="224" t="s">
        <v>186</v>
      </c>
      <c r="BL1" s="208" t="s">
        <v>170</v>
      </c>
      <c r="BM1" s="210"/>
    </row>
    <row r="2" spans="1:68" x14ac:dyDescent="0.25">
      <c r="E2" s="202" t="s">
        <v>169</v>
      </c>
      <c r="F2" s="141" t="s">
        <v>101</v>
      </c>
      <c r="H2" s="90" t="s">
        <v>1</v>
      </c>
      <c r="I2" s="90" t="s">
        <v>168</v>
      </c>
      <c r="J2" s="90" t="s">
        <v>2</v>
      </c>
      <c r="K2" s="90"/>
      <c r="L2" s="90"/>
      <c r="M2" s="90"/>
      <c r="N2" s="90"/>
      <c r="O2" s="90"/>
      <c r="P2" s="186"/>
      <c r="Q2" s="186"/>
      <c r="R2" s="90"/>
      <c r="S2" s="90"/>
      <c r="T2" s="90"/>
      <c r="U2" s="234" t="s">
        <v>161</v>
      </c>
      <c r="V2" s="234" t="s">
        <v>167</v>
      </c>
      <c r="W2" s="142"/>
      <c r="X2" s="181"/>
      <c r="Y2" s="225"/>
      <c r="Z2" s="183"/>
      <c r="AA2" s="90"/>
      <c r="AB2" s="90"/>
      <c r="AC2" s="90"/>
      <c r="AD2" s="235" t="s">
        <v>111</v>
      </c>
      <c r="AE2" s="235"/>
      <c r="AF2" s="235"/>
      <c r="AG2" s="235" t="s">
        <v>112</v>
      </c>
      <c r="AH2" s="235"/>
      <c r="AI2" s="235"/>
      <c r="AJ2" s="181"/>
      <c r="AK2" s="225"/>
      <c r="AL2" s="183"/>
      <c r="AM2" s="231" t="s">
        <v>143</v>
      </c>
      <c r="AN2" s="232"/>
      <c r="AO2" s="232"/>
      <c r="AP2" s="232"/>
      <c r="AQ2" s="232"/>
      <c r="AR2" s="233"/>
      <c r="AS2" s="232" t="s">
        <v>134</v>
      </c>
      <c r="AT2" s="232"/>
      <c r="AU2" s="232"/>
      <c r="AV2" s="232"/>
      <c r="AW2" s="232"/>
      <c r="AX2" s="233"/>
      <c r="AY2" s="181"/>
      <c r="AZ2" s="225"/>
      <c r="BA2" s="183"/>
      <c r="BJ2" s="225"/>
    </row>
    <row r="3" spans="1:68" ht="30" x14ac:dyDescent="0.25">
      <c r="E3" s="203" t="s">
        <v>136</v>
      </c>
      <c r="F3" s="203" t="s">
        <v>138</v>
      </c>
      <c r="H3" s="90"/>
      <c r="I3" s="90"/>
      <c r="J3" s="90"/>
      <c r="K3" s="90"/>
      <c r="L3" s="90"/>
      <c r="M3" s="236" t="s">
        <v>44</v>
      </c>
      <c r="N3" s="237" t="s">
        <v>187</v>
      </c>
      <c r="O3" s="90"/>
      <c r="P3" s="142" t="s">
        <v>140</v>
      </c>
      <c r="Q3" s="142" t="s">
        <v>141</v>
      </c>
      <c r="R3" s="90"/>
      <c r="S3" s="90" t="str">
        <f>BH3</f>
        <v>Total bokning</v>
      </c>
      <c r="T3" s="90"/>
      <c r="U3" s="234"/>
      <c r="V3" s="234"/>
      <c r="W3" s="142" t="s">
        <v>0</v>
      </c>
      <c r="X3" s="181"/>
      <c r="Y3" s="225"/>
      <c r="Z3" s="183"/>
      <c r="AA3" s="142" t="s">
        <v>113</v>
      </c>
      <c r="AB3" s="142" t="s">
        <v>109</v>
      </c>
      <c r="AC3" s="142" t="s">
        <v>110</v>
      </c>
      <c r="AD3" s="142" t="s">
        <v>114</v>
      </c>
      <c r="AE3" s="142" t="s">
        <v>120</v>
      </c>
      <c r="AF3" s="145" t="s">
        <v>102</v>
      </c>
      <c r="AG3" s="142" t="s">
        <v>114</v>
      </c>
      <c r="AH3" s="142" t="s">
        <v>120</v>
      </c>
      <c r="AI3" s="145" t="s">
        <v>102</v>
      </c>
      <c r="AJ3" s="181"/>
      <c r="AK3" s="225"/>
      <c r="AL3" s="183"/>
      <c r="AM3" s="90" t="s">
        <v>3</v>
      </c>
      <c r="AN3" s="90" t="s">
        <v>4</v>
      </c>
      <c r="AO3" s="90" t="s">
        <v>5</v>
      </c>
      <c r="AP3" s="90" t="s">
        <v>6</v>
      </c>
      <c r="AQ3" s="90" t="s">
        <v>7</v>
      </c>
      <c r="AR3" s="143" t="s">
        <v>77</v>
      </c>
      <c r="AS3" s="90" t="s">
        <v>3</v>
      </c>
      <c r="AT3" s="90" t="s">
        <v>4</v>
      </c>
      <c r="AU3" s="90" t="s">
        <v>5</v>
      </c>
      <c r="AV3" s="90" t="s">
        <v>6</v>
      </c>
      <c r="AW3" s="90" t="s">
        <v>7</v>
      </c>
      <c r="AX3" s="144" t="s">
        <v>123</v>
      </c>
      <c r="AY3" s="181"/>
      <c r="AZ3" s="225"/>
      <c r="BA3" s="183"/>
      <c r="BB3" s="90" t="s">
        <v>3</v>
      </c>
      <c r="BC3" s="90" t="s">
        <v>4</v>
      </c>
      <c r="BD3" s="90" t="s">
        <v>5</v>
      </c>
      <c r="BE3" s="90" t="s">
        <v>6</v>
      </c>
      <c r="BF3" s="90" t="s">
        <v>7</v>
      </c>
      <c r="BG3" s="142" t="s">
        <v>147</v>
      </c>
      <c r="BH3" s="142" t="s">
        <v>108</v>
      </c>
      <c r="BJ3" s="225"/>
      <c r="BL3" s="90" t="s">
        <v>136</v>
      </c>
      <c r="BM3" s="90" t="s">
        <v>138</v>
      </c>
      <c r="BO3" s="90" t="s">
        <v>7</v>
      </c>
      <c r="BP3" s="142" t="s">
        <v>89</v>
      </c>
    </row>
    <row r="4" spans="1:68" x14ac:dyDescent="0.25">
      <c r="A4" s="90" t="s">
        <v>132</v>
      </c>
      <c r="B4" s="138" t="s">
        <v>101</v>
      </c>
      <c r="C4" s="138"/>
      <c r="E4" s="138" t="str">
        <f>Uttag!$F$2</f>
        <v>kWh/h</v>
      </c>
      <c r="F4" s="138" t="str">
        <f>Uttag!$F$2</f>
        <v>kWh/h</v>
      </c>
      <c r="H4" s="138" t="s">
        <v>100</v>
      </c>
      <c r="I4" s="146" t="s">
        <v>9</v>
      </c>
      <c r="J4" s="138" t="s">
        <v>101</v>
      </c>
      <c r="K4" s="138"/>
      <c r="L4" s="138" t="s">
        <v>101</v>
      </c>
      <c r="M4" s="236"/>
      <c r="N4" s="237"/>
      <c r="O4" s="185"/>
      <c r="P4" s="138" t="s">
        <v>101</v>
      </c>
      <c r="Q4" s="138" t="s">
        <v>101</v>
      </c>
      <c r="R4" s="90"/>
      <c r="S4" s="90" t="str">
        <f t="shared" ref="S4:S67" si="0">BH4</f>
        <v>kWh/h</v>
      </c>
      <c r="T4" s="90"/>
      <c r="U4" s="138" t="s">
        <v>46</v>
      </c>
      <c r="V4" s="138" t="s">
        <v>46</v>
      </c>
      <c r="W4" s="138" t="str">
        <f>AF4</f>
        <v>SEK</v>
      </c>
      <c r="X4" s="138"/>
      <c r="Y4" s="226"/>
      <c r="Z4" s="183"/>
      <c r="AA4" s="138" t="s">
        <v>101</v>
      </c>
      <c r="AB4" s="138" t="s">
        <v>101</v>
      </c>
      <c r="AC4" s="138" t="s">
        <v>101</v>
      </c>
      <c r="AD4" s="138" t="s">
        <v>107</v>
      </c>
      <c r="AE4" s="138"/>
      <c r="AF4" s="138" t="s">
        <v>46</v>
      </c>
      <c r="AG4" s="138" t="s">
        <v>107</v>
      </c>
      <c r="AH4" s="138"/>
      <c r="AI4" s="138" t="s">
        <v>46</v>
      </c>
      <c r="AJ4" s="138"/>
      <c r="AK4" s="226"/>
      <c r="AL4" s="183"/>
      <c r="AM4" s="138" t="s">
        <v>122</v>
      </c>
      <c r="AN4" s="138" t="s">
        <v>122</v>
      </c>
      <c r="AO4" s="138" t="s">
        <v>122</v>
      </c>
      <c r="AP4" s="138" t="s">
        <v>122</v>
      </c>
      <c r="AQ4" s="138" t="s">
        <v>122</v>
      </c>
      <c r="AR4" s="147" t="s">
        <v>122</v>
      </c>
      <c r="AS4" s="138" t="s">
        <v>122</v>
      </c>
      <c r="AT4" s="138" t="s">
        <v>122</v>
      </c>
      <c r="AU4" s="138" t="s">
        <v>122</v>
      </c>
      <c r="AV4" s="138" t="s">
        <v>122</v>
      </c>
      <c r="AW4" s="138" t="s">
        <v>122</v>
      </c>
      <c r="AX4" s="138" t="s">
        <v>122</v>
      </c>
      <c r="AY4" s="138"/>
      <c r="AZ4" s="226"/>
      <c r="BA4" s="183"/>
      <c r="BB4" s="138" t="s">
        <v>101</v>
      </c>
      <c r="BC4" s="138" t="s">
        <v>101</v>
      </c>
      <c r="BD4" s="138" t="s">
        <v>101</v>
      </c>
      <c r="BE4" s="138" t="s">
        <v>101</v>
      </c>
      <c r="BF4" s="138" t="s">
        <v>101</v>
      </c>
      <c r="BG4" s="138" t="s">
        <v>101</v>
      </c>
      <c r="BH4" s="138" t="s">
        <v>101</v>
      </c>
      <c r="BJ4" s="226"/>
      <c r="BL4" s="138" t="s">
        <v>101</v>
      </c>
      <c r="BM4" s="138" t="s">
        <v>101</v>
      </c>
      <c r="BP4" s="138" t="s">
        <v>101</v>
      </c>
    </row>
    <row r="5" spans="1:68" x14ac:dyDescent="0.25">
      <c r="A5" s="148" t="s">
        <v>22</v>
      </c>
      <c r="B5" s="149">
        <f>Indata!B9</f>
        <v>0</v>
      </c>
      <c r="C5" s="150"/>
      <c r="D5" s="148">
        <f>Listor!$B$12</f>
        <v>45200</v>
      </c>
      <c r="E5" s="140"/>
      <c r="F5" s="141"/>
      <c r="G5" s="148"/>
      <c r="H5" s="37">
        <f>I5*J5</f>
        <v>0</v>
      </c>
      <c r="I5" s="81">
        <f>24+SUMIFS(Listor!$C$16:$C$17,Listor!$B$16:$B$17,Uttag!D5)</f>
        <v>24</v>
      </c>
      <c r="J5" s="37">
        <f t="shared" ref="J5:J68" si="1">SUM(BL5:BM5)</f>
        <v>0</v>
      </c>
      <c r="K5" s="37"/>
      <c r="L5" s="159"/>
      <c r="M5" s="207">
        <v>1</v>
      </c>
      <c r="N5" s="207">
        <v>0</v>
      </c>
      <c r="O5" s="151"/>
      <c r="P5" s="164"/>
      <c r="Q5" s="165"/>
      <c r="S5" s="37">
        <f t="shared" si="0"/>
        <v>0</v>
      </c>
      <c r="U5" s="37">
        <f>(M5+(1-M5)*(1-N5))*L5*_xlfn.XLOOKUP(BO5,Priser!$A$4:$A$15,Priser!$J$4:$J$15)</f>
        <v>0</v>
      </c>
      <c r="V5" s="37">
        <f>AQ5*(SUMIFS(Priser!$J$4:$J$15,Priser!$A$4:$A$15,BO5)-(SUMIFS(Priser!$H$4:$H$15,Priser!$A$4:$A$15,BO5)/SUMIFS(Priser!$I$4:$I$15,Priser!$A$4:$A$15,BO5)))+AP5*(SUMIFS(Priser!$J$4:$J$15,Priser!$A$4:$A$15,BO5)-Priser!$E$6/SUMIFS(Priser!$I$4:$I$15,Priser!$A$4:$A$15,BO5))+AO5*(SUMIFS(Priser!$J$4:$J$15,Priser!$A$4:$A$15,BO5)-Priser!$D$5/SUMIFS(Priser!$I$4:$I$15,Priser!$A$4:$A$15,BO5))+AN5*(SUMIFS(Priser!$J$4:$J$15,Priser!$A$4:$A$15,BO5)-Priser!$C$4/SUMIFS(Priser!$I$4:$I$15,Priser!$A$4:$A$15,BO5))+AM5*(SUMIFS(Priser!$J$4:$J$15,Priser!$A$4:$A$15,BO5)-Priser!$B$4/SUMIFS(Priser!$I$4:$I$15,Priser!$A$4:$A$15,BO5))</f>
        <v>0</v>
      </c>
      <c r="W5" s="37">
        <f>AF5+AI5</f>
        <v>0</v>
      </c>
      <c r="X5" s="37"/>
      <c r="AA5" s="37">
        <f t="shared" ref="AA5:AA68" si="2">MAX(J5-BH5,0)</f>
        <v>0</v>
      </c>
      <c r="AB5" s="37">
        <f>AA5-AC5</f>
        <v>0</v>
      </c>
      <c r="AC5" s="37">
        <f t="shared" ref="AC5:AC68" si="3">MAX(J5-BP5,0)</f>
        <v>0</v>
      </c>
      <c r="AD5" s="37">
        <f t="shared" ref="AD5:AD69" si="4">COUNTIFS(AB5,"&gt;0")+IF(BO5=BO4,AD4,0)</f>
        <v>0</v>
      </c>
      <c r="AE5" s="37">
        <f>IF(AD5&gt;=Priser!$L$7,Priser!$M$7,IF(AD5&gt;=Priser!$L$6,Priser!$M$6,IF(AD5&gt;=Priser!$L$5,Priser!$M$5,IF(AD5&gt;=Priser!$L$4,Priser!$M$4))))</f>
        <v>0</v>
      </c>
      <c r="AF5" s="37">
        <f>AE5*SUMIFS(Priser!$J$4:$J$15,Priser!$A$4:$A$15,$BO5)*AB5</f>
        <v>0</v>
      </c>
      <c r="AG5" s="37">
        <f t="shared" ref="AG5:AG69" si="5">COUNTIFS(AC5,"&gt;0")+IF(BO5=BO4,AG4,0)</f>
        <v>0</v>
      </c>
      <c r="AH5" s="37">
        <f>IF(AG5&gt;=Priser!$N$7,Priser!$O$7,IF(AG5&gt;=Priser!$N$6,Priser!$O$6,IF(AG5&gt;=Priser!$N$5,Priser!$O$5,IF(AG5&gt;=Priser!$N$4,Priser!$O$4))))</f>
        <v>0</v>
      </c>
      <c r="AI5" s="37">
        <f>AH5*SUMIFS(Priser!$J$4:$J$15,Priser!$A$4:$A$15,$BO5)*AC5</f>
        <v>0</v>
      </c>
      <c r="AJ5" s="37"/>
      <c r="AK5" s="37"/>
      <c r="AM5" s="37">
        <f t="shared" ref="AM5:AM68" si="6">IF(AND((P5-SUM(AN5:AR5)&gt;0),(AS5-(P5-SUM(AN5:AR5))&gt;0)),P5-SUM(AN5:AR5),IF((P5-SUM(AN5:AR5))&gt;0,AS5,0))</f>
        <v>0</v>
      </c>
      <c r="AN5" s="37">
        <f t="shared" ref="AN5:AN68" si="7">IF(AND((P5-SUM(AO5:AR5)&gt;0),(AT5-(P5-SUM(AO5:AR5))&gt;0)),P5-SUM(AO5:AR5),IF((P5-SUM(AO5:AR5))&gt;0,AT5,0))</f>
        <v>0</v>
      </c>
      <c r="AO5" s="37">
        <f t="shared" ref="AO5:AO68" si="8">IF(AND((P5-SUM(AP5:AR5)&gt;0),(AU5-(P5-SUM(AP5:AR5))&gt;0)),P5-SUM(AP5:AR5),IF((P5-SUM(AP5:AR5))&gt;0,AU5,0))</f>
        <v>0</v>
      </c>
      <c r="AP5" s="37">
        <f t="shared" ref="AP5:AP68" si="9">IF(AND((P5-SUM(AQ5:AR5)&gt;0),(AV5-(P5-SUM(AQ5:AR5))&gt;0)),P5-SUM(AQ5:AR5),IF((P5-SUM(AQ5:AR5))&gt;0,AV5,0))</f>
        <v>0</v>
      </c>
      <c r="AQ5" s="37">
        <f t="shared" ref="AQ5:AQ68" si="10">IF(AND((P5-AR5)&gt;0,(AW5-(P5-AR5))&gt;0),(P5-AR5),IF((P5-AR5)&gt;0,AW5,0))</f>
        <v>0</v>
      </c>
      <c r="AR5" s="37">
        <f t="shared" ref="AR5:AR68" si="11">IF(AND(L5&gt;0,(L5-P5)&gt;0),P5,L5)</f>
        <v>0</v>
      </c>
      <c r="AS5" s="37">
        <f t="shared" ref="AS5:AS68" si="12">B$8</f>
        <v>0</v>
      </c>
      <c r="AT5" s="37">
        <f>IF(OR(BO5&gt;=10,BO5&lt;=4),B$9,$B$12)</f>
        <v>0</v>
      </c>
      <c r="AU5" s="37">
        <f>IF(OR(BO5&gt;=11,BO5&lt;=3),B$10,)</f>
        <v>0</v>
      </c>
      <c r="AV5" s="37">
        <f>IF(OR(BO5=12,BO5&lt;=2),B$11,)</f>
        <v>0</v>
      </c>
      <c r="AW5" s="37">
        <f>_xlfn.XLOOKUP(BO5,$C$14:$C$25,$B$14:$B$25)</f>
        <v>0</v>
      </c>
      <c r="AX5" s="37">
        <f t="shared" ref="AX5:AX68" si="13">Q5+L5</f>
        <v>0</v>
      </c>
      <c r="AY5" s="37"/>
      <c r="AZ5" s="37"/>
      <c r="BB5" s="37">
        <f t="shared" ref="BB5:BB68" si="14">MAX(AS5-AM5,0)</f>
        <v>0</v>
      </c>
      <c r="BC5" s="37">
        <f t="shared" ref="BC5:BC68" si="15">MAX(AT5-AN5,0)</f>
        <v>0</v>
      </c>
      <c r="BD5" s="37">
        <f t="shared" ref="BD5:BD68" si="16">MAX(AU5-AO5,0)</f>
        <v>0</v>
      </c>
      <c r="BE5" s="37">
        <f t="shared" ref="BE5:BE68" si="17">MAX(AV5-AP5,0)</f>
        <v>0</v>
      </c>
      <c r="BF5" s="37">
        <f t="shared" ref="BF5:BF68" si="18">MAX(AW5-AQ5,0)</f>
        <v>0</v>
      </c>
      <c r="BG5" s="37">
        <f t="shared" ref="BG5:BG68" si="19">MAX(AX5-AR5,0)</f>
        <v>0</v>
      </c>
      <c r="BH5" s="37">
        <f>SUM(BB5:BG5)</f>
        <v>0</v>
      </c>
      <c r="BJ5" s="37"/>
      <c r="BL5" s="37">
        <f>IF(Uttag!F5="",Uttag!E5,0)/IF(Uttag!$F$2=Listor!$B$5,I5,1)</f>
        <v>0</v>
      </c>
      <c r="BM5" s="37">
        <f>Uttag!F5/IF(Uttag!$F$2=Listor!$B$5,I5,1)</f>
        <v>0</v>
      </c>
      <c r="BO5" s="81">
        <f t="shared" ref="BO5:BO68" si="20">MONTH(D5)</f>
        <v>10</v>
      </c>
      <c r="BP5" s="37">
        <f>IF(OR(BO5&gt;=10,BO5&lt;=4),Indata!$B$9,Indata!$B$10)</f>
        <v>0</v>
      </c>
    </row>
    <row r="6" spans="1:68" x14ac:dyDescent="0.25">
      <c r="A6" s="148" t="s">
        <v>10</v>
      </c>
      <c r="B6" s="152">
        <f>Indata!B10</f>
        <v>0</v>
      </c>
      <c r="C6" s="150"/>
      <c r="D6" s="148">
        <f>D5+1</f>
        <v>45201</v>
      </c>
      <c r="E6" s="140"/>
      <c r="F6" s="141"/>
      <c r="G6" s="148"/>
      <c r="H6" s="37">
        <f t="shared" ref="H6:H69" si="21">I6*J6</f>
        <v>0</v>
      </c>
      <c r="I6" s="81">
        <f>24+SUMIFS(Listor!$C$16:$C$17,Listor!$B$16:$B$17,Uttag!D6)</f>
        <v>24</v>
      </c>
      <c r="J6" s="37">
        <f t="shared" si="1"/>
        <v>0</v>
      </c>
      <c r="K6" s="37"/>
      <c r="L6" s="160"/>
      <c r="M6" s="207">
        <v>1</v>
      </c>
      <c r="N6" s="207">
        <v>0</v>
      </c>
      <c r="O6" s="151"/>
      <c r="P6" s="166"/>
      <c r="Q6" s="167"/>
      <c r="S6" s="37">
        <f t="shared" si="0"/>
        <v>0</v>
      </c>
      <c r="U6" s="37">
        <f>(M6+(1-M6)*(1-N6))*L6*_xlfn.XLOOKUP(BO6,Priser!$A$4:$A$15,Priser!$J$4:$J$15)</f>
        <v>0</v>
      </c>
      <c r="V6" s="37">
        <f>AQ6*(SUMIFS(Priser!$J$4:$J$15,Priser!$A$4:$A$15,BO6)-(SUMIFS(Priser!$H$4:$H$15,Priser!$A$4:$A$15,BO6)/SUMIFS(Priser!$I$4:$I$15,Priser!$A$4:$A$15,BO6)))+AP6*(SUMIFS(Priser!$J$4:$J$15,Priser!$A$4:$A$15,BO6)-Priser!$E$6/SUMIFS(Priser!$I$4:$I$15,Priser!$A$4:$A$15,BO6))+AO6*(SUMIFS(Priser!$J$4:$J$15,Priser!$A$4:$A$15,BO6)-Priser!$D$5/SUMIFS(Priser!$I$4:$I$15,Priser!$A$4:$A$15,BO6))+AN6*(SUMIFS(Priser!$J$4:$J$15,Priser!$A$4:$A$15,BO6)-Priser!$C$4/SUMIFS(Priser!$I$4:$I$15,Priser!$A$4:$A$15,BO6))+AM6*(SUMIFS(Priser!$J$4:$J$15,Priser!$A$4:$A$15,BO6)-Priser!$B$4/SUMIFS(Priser!$I$4:$I$15,Priser!$A$4:$A$15,BO6))</f>
        <v>0</v>
      </c>
      <c r="W6" s="37">
        <f t="shared" ref="W6:W69" si="22">AF6+AI6</f>
        <v>0</v>
      </c>
      <c r="X6" s="37"/>
      <c r="AA6" s="37">
        <f t="shared" si="2"/>
        <v>0</v>
      </c>
      <c r="AB6" s="37">
        <f>AA6-AC6</f>
        <v>0</v>
      </c>
      <c r="AC6" s="37">
        <f t="shared" si="3"/>
        <v>0</v>
      </c>
      <c r="AD6" s="37">
        <f t="shared" si="4"/>
        <v>0</v>
      </c>
      <c r="AE6" s="37">
        <f>IF(AD6&gt;=Priser!$L$7,Priser!$M$7,IF(AD6&gt;=Priser!$L$6,Priser!$M$6,IF(AD6&gt;=Priser!$L$5,Priser!$M$5,IF(AD6&gt;=Priser!$L$4,Priser!$M$4))))</f>
        <v>0</v>
      </c>
      <c r="AF6" s="37">
        <f>AE6*SUMIFS(Priser!$J$4:$J$15,Priser!$A$4:$A$15,$BO6)*AB6</f>
        <v>0</v>
      </c>
      <c r="AG6" s="37">
        <f t="shared" si="5"/>
        <v>0</v>
      </c>
      <c r="AH6" s="37">
        <f>IF(AG6&gt;=Priser!$N$7,Priser!$O$7,IF(AG6&gt;=Priser!$N$6,Priser!$O$6,IF(AG6&gt;=Priser!$N$5,Priser!$O$5,IF(AG6&gt;=Priser!$N$4,Priser!$O$4))))</f>
        <v>0</v>
      </c>
      <c r="AI6" s="37">
        <f>AH6*SUMIFS(Priser!$J$4:$J$15,Priser!$A$4:$A$15,$BO6)*AC6</f>
        <v>0</v>
      </c>
      <c r="AJ6" s="37"/>
      <c r="AK6" s="37"/>
      <c r="AM6" s="37">
        <f t="shared" si="6"/>
        <v>0</v>
      </c>
      <c r="AN6" s="37">
        <f t="shared" si="7"/>
        <v>0</v>
      </c>
      <c r="AO6" s="37">
        <f t="shared" si="8"/>
        <v>0</v>
      </c>
      <c r="AP6" s="37">
        <f t="shared" si="9"/>
        <v>0</v>
      </c>
      <c r="AQ6" s="37">
        <f t="shared" si="10"/>
        <v>0</v>
      </c>
      <c r="AR6" s="37">
        <f t="shared" si="11"/>
        <v>0</v>
      </c>
      <c r="AS6" s="37">
        <f t="shared" si="12"/>
        <v>0</v>
      </c>
      <c r="AT6" s="37">
        <f t="shared" ref="AT6:AT69" si="23">IF(OR(BO6&gt;=10,BO6&lt;=4),B$9,$B$12)</f>
        <v>0</v>
      </c>
      <c r="AU6" s="37">
        <f t="shared" ref="AU6:AU69" si="24">IF(OR(BO6&gt;=11,BO6&lt;=3),B$10,)</f>
        <v>0</v>
      </c>
      <c r="AV6" s="37">
        <f t="shared" ref="AV6:AV69" si="25">IF(OR(BO6=12,BO6&lt;=2),B$11,)</f>
        <v>0</v>
      </c>
      <c r="AW6" s="37">
        <f t="shared" ref="AW6:AW69" si="26">_xlfn.XLOOKUP(BO6,$C$14:$C$25,$B$14:$B$25)</f>
        <v>0</v>
      </c>
      <c r="AX6" s="37">
        <f t="shared" si="13"/>
        <v>0</v>
      </c>
      <c r="AY6" s="37"/>
      <c r="AZ6" s="37"/>
      <c r="BB6" s="37">
        <f t="shared" si="14"/>
        <v>0</v>
      </c>
      <c r="BC6" s="37">
        <f t="shared" si="15"/>
        <v>0</v>
      </c>
      <c r="BD6" s="37">
        <f t="shared" si="16"/>
        <v>0</v>
      </c>
      <c r="BE6" s="37">
        <f t="shared" si="17"/>
        <v>0</v>
      </c>
      <c r="BF6" s="37">
        <f t="shared" si="18"/>
        <v>0</v>
      </c>
      <c r="BG6" s="37">
        <f t="shared" si="19"/>
        <v>0</v>
      </c>
      <c r="BH6" s="37">
        <f t="shared" ref="BH6:BH69" si="27">SUM(BB6:BG6)</f>
        <v>0</v>
      </c>
      <c r="BJ6" s="37"/>
      <c r="BL6" s="37">
        <f>IF(Uttag!F6="",Uttag!E6,0)/IF(Uttag!$F$2=Listor!$B$5,I6,1)</f>
        <v>0</v>
      </c>
      <c r="BM6" s="37">
        <f>Uttag!F6/IF(Uttag!$F$2=Listor!$B$5,I6,1)</f>
        <v>0</v>
      </c>
      <c r="BO6" s="81">
        <f t="shared" si="20"/>
        <v>10</v>
      </c>
      <c r="BP6" s="37">
        <f>IF(OR(BO6&gt;=10,BO6&lt;=4),Indata!$B$9,Indata!$B$10)</f>
        <v>0</v>
      </c>
    </row>
    <row r="7" spans="1:68" x14ac:dyDescent="0.25">
      <c r="C7" s="138"/>
      <c r="D7" s="148">
        <f t="shared" ref="D7:D70" si="28">D6+1</f>
        <v>45202</v>
      </c>
      <c r="E7" s="140"/>
      <c r="F7" s="141"/>
      <c r="G7" s="148"/>
      <c r="H7" s="37">
        <f t="shared" si="21"/>
        <v>0</v>
      </c>
      <c r="I7" s="81">
        <f>24+SUMIFS(Listor!$C$16:$C$17,Listor!$B$16:$B$17,Uttag!D7)</f>
        <v>24</v>
      </c>
      <c r="J7" s="37">
        <f t="shared" si="1"/>
        <v>0</v>
      </c>
      <c r="K7" s="37"/>
      <c r="L7" s="160"/>
      <c r="M7" s="207">
        <v>1</v>
      </c>
      <c r="N7" s="207">
        <v>0</v>
      </c>
      <c r="O7" s="151"/>
      <c r="P7" s="166"/>
      <c r="Q7" s="167"/>
      <c r="S7" s="37">
        <f t="shared" si="0"/>
        <v>0</v>
      </c>
      <c r="U7" s="37">
        <f>(M7+(1-M7)*(1-N7))*L7*_xlfn.XLOOKUP(BO7,Priser!$A$4:$A$15,Priser!$J$4:$J$15)</f>
        <v>0</v>
      </c>
      <c r="V7" s="37">
        <f>AQ7*(SUMIFS(Priser!$J$4:$J$15,Priser!$A$4:$A$15,BO7)-(SUMIFS(Priser!$H$4:$H$15,Priser!$A$4:$A$15,BO7)/SUMIFS(Priser!$I$4:$I$15,Priser!$A$4:$A$15,BO7)))+AP7*(SUMIFS(Priser!$J$4:$J$15,Priser!$A$4:$A$15,BO7)-Priser!$E$6/SUMIFS(Priser!$I$4:$I$15,Priser!$A$4:$A$15,BO7))+AO7*(SUMIFS(Priser!$J$4:$J$15,Priser!$A$4:$A$15,BO7)-Priser!$D$5/SUMIFS(Priser!$I$4:$I$15,Priser!$A$4:$A$15,BO7))+AN7*(SUMIFS(Priser!$J$4:$J$15,Priser!$A$4:$A$15,BO7)-Priser!$C$4/SUMIFS(Priser!$I$4:$I$15,Priser!$A$4:$A$15,BO7))+AM7*(SUMIFS(Priser!$J$4:$J$15,Priser!$A$4:$A$15,BO7)-Priser!$B$4/SUMIFS(Priser!$I$4:$I$15,Priser!$A$4:$A$15,BO7))</f>
        <v>0</v>
      </c>
      <c r="W7" s="37">
        <f t="shared" si="22"/>
        <v>0</v>
      </c>
      <c r="X7" s="37"/>
      <c r="AA7" s="37">
        <f t="shared" si="2"/>
        <v>0</v>
      </c>
      <c r="AB7" s="37">
        <f t="shared" ref="AB7:AB69" si="29">AA7-AC7</f>
        <v>0</v>
      </c>
      <c r="AC7" s="37">
        <f t="shared" si="3"/>
        <v>0</v>
      </c>
      <c r="AD7" s="37">
        <f t="shared" si="4"/>
        <v>0</v>
      </c>
      <c r="AE7" s="37">
        <f>IF(AD7&gt;=Priser!$L$7,Priser!$M$7,IF(AD7&gt;=Priser!$L$6,Priser!$M$6,IF(AD7&gt;=Priser!$L$5,Priser!$M$5,IF(AD7&gt;=Priser!$L$4,Priser!$M$4))))</f>
        <v>0</v>
      </c>
      <c r="AF7" s="37">
        <f>AE7*SUMIFS(Priser!$J$4:$J$15,Priser!$A$4:$A$15,$BO7)*AB7</f>
        <v>0</v>
      </c>
      <c r="AG7" s="37">
        <f t="shared" si="5"/>
        <v>0</v>
      </c>
      <c r="AH7" s="37">
        <f>IF(AG7&gt;=Priser!$N$7,Priser!$O$7,IF(AG7&gt;=Priser!$N$6,Priser!$O$6,IF(AG7&gt;=Priser!$N$5,Priser!$O$5,IF(AG7&gt;=Priser!$N$4,Priser!$O$4))))</f>
        <v>0</v>
      </c>
      <c r="AI7" s="37">
        <f>AH7*SUMIFS(Priser!$J$4:$J$15,Priser!$A$4:$A$15,$BO7)*AC7</f>
        <v>0</v>
      </c>
      <c r="AJ7" s="37"/>
      <c r="AK7" s="37"/>
      <c r="AM7" s="37">
        <f t="shared" si="6"/>
        <v>0</v>
      </c>
      <c r="AN7" s="37">
        <f t="shared" si="7"/>
        <v>0</v>
      </c>
      <c r="AO7" s="37">
        <f t="shared" si="8"/>
        <v>0</v>
      </c>
      <c r="AP7" s="37">
        <f t="shared" si="9"/>
        <v>0</v>
      </c>
      <c r="AQ7" s="37">
        <f t="shared" si="10"/>
        <v>0</v>
      </c>
      <c r="AR7" s="37">
        <f t="shared" si="11"/>
        <v>0</v>
      </c>
      <c r="AS7" s="37">
        <f t="shared" si="12"/>
        <v>0</v>
      </c>
      <c r="AT7" s="37">
        <f t="shared" si="23"/>
        <v>0</v>
      </c>
      <c r="AU7" s="37">
        <f t="shared" si="24"/>
        <v>0</v>
      </c>
      <c r="AV7" s="37">
        <f t="shared" si="25"/>
        <v>0</v>
      </c>
      <c r="AW7" s="37">
        <f t="shared" si="26"/>
        <v>0</v>
      </c>
      <c r="AX7" s="37">
        <f t="shared" si="13"/>
        <v>0</v>
      </c>
      <c r="AY7" s="37"/>
      <c r="AZ7" s="37"/>
      <c r="BB7" s="37">
        <f t="shared" si="14"/>
        <v>0</v>
      </c>
      <c r="BC7" s="37">
        <f t="shared" si="15"/>
        <v>0</v>
      </c>
      <c r="BD7" s="37">
        <f t="shared" si="16"/>
        <v>0</v>
      </c>
      <c r="BE7" s="37">
        <f t="shared" si="17"/>
        <v>0</v>
      </c>
      <c r="BF7" s="37">
        <f t="shared" si="18"/>
        <v>0</v>
      </c>
      <c r="BG7" s="37">
        <f t="shared" si="19"/>
        <v>0</v>
      </c>
      <c r="BH7" s="37">
        <f t="shared" si="27"/>
        <v>0</v>
      </c>
      <c r="BJ7" s="37"/>
      <c r="BL7" s="37">
        <f>IF(Uttag!F7="",Uttag!E7,0)/IF(Uttag!$F$2=Listor!$B$5,I7,1)</f>
        <v>0</v>
      </c>
      <c r="BM7" s="37">
        <f>Uttag!F7/IF(Uttag!$F$2=Listor!$B$5,I7,1)</f>
        <v>0</v>
      </c>
      <c r="BO7" s="81">
        <f t="shared" si="20"/>
        <v>10</v>
      </c>
      <c r="BP7" s="37">
        <f>IF(OR(BO7&gt;=10,BO7&lt;=4),Indata!$B$9,Indata!$B$10)</f>
        <v>0</v>
      </c>
    </row>
    <row r="8" spans="1:68" x14ac:dyDescent="0.25">
      <c r="A8" s="81" t="s">
        <v>23</v>
      </c>
      <c r="B8" s="149">
        <f>Indata!B13</f>
        <v>0</v>
      </c>
      <c r="C8" s="150"/>
      <c r="D8" s="148">
        <f t="shared" si="28"/>
        <v>45203</v>
      </c>
      <c r="E8" s="140"/>
      <c r="F8" s="141"/>
      <c r="G8" s="148"/>
      <c r="H8" s="37">
        <f t="shared" si="21"/>
        <v>0</v>
      </c>
      <c r="I8" s="81">
        <f>24+SUMIFS(Listor!$C$16:$C$17,Listor!$B$16:$B$17,Uttag!D8)</f>
        <v>24</v>
      </c>
      <c r="J8" s="37">
        <f t="shared" si="1"/>
        <v>0</v>
      </c>
      <c r="K8" s="37"/>
      <c r="L8" s="160"/>
      <c r="M8" s="207">
        <v>1</v>
      </c>
      <c r="N8" s="207">
        <v>0</v>
      </c>
      <c r="O8" s="151"/>
      <c r="P8" s="166"/>
      <c r="Q8" s="167"/>
      <c r="S8" s="37">
        <f t="shared" si="0"/>
        <v>0</v>
      </c>
      <c r="U8" s="37">
        <f>(M8+(1-M8)*(1-N8))*L8*_xlfn.XLOOKUP(BO8,Priser!$A$4:$A$15,Priser!$J$4:$J$15)</f>
        <v>0</v>
      </c>
      <c r="V8" s="37">
        <f>AQ8*(SUMIFS(Priser!$J$4:$J$15,Priser!$A$4:$A$15,BO8)-(SUMIFS(Priser!$H$4:$H$15,Priser!$A$4:$A$15,BO8)/SUMIFS(Priser!$I$4:$I$15,Priser!$A$4:$A$15,BO8)))+AP8*(SUMIFS(Priser!$J$4:$J$15,Priser!$A$4:$A$15,BO8)-Priser!$E$6/SUMIFS(Priser!$I$4:$I$15,Priser!$A$4:$A$15,BO8))+AO8*(SUMIFS(Priser!$J$4:$J$15,Priser!$A$4:$A$15,BO8)-Priser!$D$5/SUMIFS(Priser!$I$4:$I$15,Priser!$A$4:$A$15,BO8))+AN8*(SUMIFS(Priser!$J$4:$J$15,Priser!$A$4:$A$15,BO8)-Priser!$C$4/SUMIFS(Priser!$I$4:$I$15,Priser!$A$4:$A$15,BO8))+AM8*(SUMIFS(Priser!$J$4:$J$15,Priser!$A$4:$A$15,BO8)-Priser!$B$4/SUMIFS(Priser!$I$4:$I$15,Priser!$A$4:$A$15,BO8))</f>
        <v>0</v>
      </c>
      <c r="W8" s="37">
        <f t="shared" si="22"/>
        <v>0</v>
      </c>
      <c r="X8" s="37"/>
      <c r="AA8" s="37">
        <f t="shared" si="2"/>
        <v>0</v>
      </c>
      <c r="AB8" s="37">
        <f t="shared" si="29"/>
        <v>0</v>
      </c>
      <c r="AC8" s="37">
        <f t="shared" si="3"/>
        <v>0</v>
      </c>
      <c r="AD8" s="37">
        <f t="shared" si="4"/>
        <v>0</v>
      </c>
      <c r="AE8" s="37">
        <f>IF(AD8&gt;=Priser!$L$7,Priser!$M$7,IF(AD8&gt;=Priser!$L$6,Priser!$M$6,IF(AD8&gt;=Priser!$L$5,Priser!$M$5,IF(AD8&gt;=Priser!$L$4,Priser!$M$4))))</f>
        <v>0</v>
      </c>
      <c r="AF8" s="37">
        <f>AE8*SUMIFS(Priser!$J$4:$J$15,Priser!$A$4:$A$15,$BO8)*AB8</f>
        <v>0</v>
      </c>
      <c r="AG8" s="37">
        <f t="shared" si="5"/>
        <v>0</v>
      </c>
      <c r="AH8" s="37">
        <f>IF(AG8&gt;=Priser!$N$7,Priser!$O$7,IF(AG8&gt;=Priser!$N$6,Priser!$O$6,IF(AG8&gt;=Priser!$N$5,Priser!$O$5,IF(AG8&gt;=Priser!$N$4,Priser!$O$4))))</f>
        <v>0</v>
      </c>
      <c r="AI8" s="37">
        <f>AH8*SUMIFS(Priser!$J$4:$J$15,Priser!$A$4:$A$15,$BO8)*AC8</f>
        <v>0</v>
      </c>
      <c r="AJ8" s="37"/>
      <c r="AK8" s="37"/>
      <c r="AM8" s="37">
        <f t="shared" si="6"/>
        <v>0</v>
      </c>
      <c r="AN8" s="37">
        <f t="shared" si="7"/>
        <v>0</v>
      </c>
      <c r="AO8" s="37">
        <f t="shared" si="8"/>
        <v>0</v>
      </c>
      <c r="AP8" s="37">
        <f t="shared" si="9"/>
        <v>0</v>
      </c>
      <c r="AQ8" s="37">
        <f t="shared" si="10"/>
        <v>0</v>
      </c>
      <c r="AR8" s="37">
        <f t="shared" si="11"/>
        <v>0</v>
      </c>
      <c r="AS8" s="37">
        <f t="shared" si="12"/>
        <v>0</v>
      </c>
      <c r="AT8" s="37">
        <f t="shared" si="23"/>
        <v>0</v>
      </c>
      <c r="AU8" s="37">
        <f t="shared" si="24"/>
        <v>0</v>
      </c>
      <c r="AV8" s="37">
        <f t="shared" si="25"/>
        <v>0</v>
      </c>
      <c r="AW8" s="37">
        <f t="shared" si="26"/>
        <v>0</v>
      </c>
      <c r="AX8" s="37">
        <f t="shared" si="13"/>
        <v>0</v>
      </c>
      <c r="AY8" s="37"/>
      <c r="AZ8" s="37"/>
      <c r="BB8" s="37">
        <f t="shared" si="14"/>
        <v>0</v>
      </c>
      <c r="BC8" s="37">
        <f t="shared" si="15"/>
        <v>0</v>
      </c>
      <c r="BD8" s="37">
        <f t="shared" si="16"/>
        <v>0</v>
      </c>
      <c r="BE8" s="37">
        <f t="shared" si="17"/>
        <v>0</v>
      </c>
      <c r="BF8" s="37">
        <f t="shared" si="18"/>
        <v>0</v>
      </c>
      <c r="BG8" s="37">
        <f t="shared" si="19"/>
        <v>0</v>
      </c>
      <c r="BH8" s="37">
        <f t="shared" si="27"/>
        <v>0</v>
      </c>
      <c r="BJ8" s="37"/>
      <c r="BL8" s="37">
        <f>IF(Uttag!F8="",Uttag!E8,0)/IF(Uttag!$F$2=Listor!$B$5,I8,1)</f>
        <v>0</v>
      </c>
      <c r="BM8" s="37">
        <f>Uttag!F8/IF(Uttag!$F$2=Listor!$B$5,I8,1)</f>
        <v>0</v>
      </c>
      <c r="BO8" s="81">
        <f t="shared" si="20"/>
        <v>10</v>
      </c>
      <c r="BP8" s="37">
        <f>IF(OR(BO8&gt;=10,BO8&lt;=4),Indata!$B$9,Indata!$B$10)</f>
        <v>0</v>
      </c>
    </row>
    <row r="9" spans="1:68" x14ac:dyDescent="0.25">
      <c r="A9" s="81" t="s">
        <v>24</v>
      </c>
      <c r="B9" s="153">
        <f>Indata!B14</f>
        <v>0</v>
      </c>
      <c r="C9" s="150"/>
      <c r="D9" s="148">
        <f t="shared" si="28"/>
        <v>45204</v>
      </c>
      <c r="E9" s="140"/>
      <c r="F9" s="141"/>
      <c r="G9" s="148"/>
      <c r="H9" s="37">
        <f t="shared" si="21"/>
        <v>0</v>
      </c>
      <c r="I9" s="81">
        <f>24+SUMIFS(Listor!$C$16:$C$17,Listor!$B$16:$B$17,Uttag!D9)</f>
        <v>24</v>
      </c>
      <c r="J9" s="37">
        <f t="shared" si="1"/>
        <v>0</v>
      </c>
      <c r="K9" s="37"/>
      <c r="L9" s="160"/>
      <c r="M9" s="207">
        <v>1</v>
      </c>
      <c r="N9" s="207">
        <v>0</v>
      </c>
      <c r="O9" s="151"/>
      <c r="P9" s="166"/>
      <c r="Q9" s="167"/>
      <c r="S9" s="37">
        <f t="shared" si="0"/>
        <v>0</v>
      </c>
      <c r="U9" s="37">
        <f>(M9+(1-M9)*(1-N9))*L9*_xlfn.XLOOKUP(BO9,Priser!$A$4:$A$15,Priser!$J$4:$J$15)</f>
        <v>0</v>
      </c>
      <c r="V9" s="37">
        <f>AQ9*(SUMIFS(Priser!$J$4:$J$15,Priser!$A$4:$A$15,BO9)-(SUMIFS(Priser!$H$4:$H$15,Priser!$A$4:$A$15,BO9)/SUMIFS(Priser!$I$4:$I$15,Priser!$A$4:$A$15,BO9)))+AP9*(SUMIFS(Priser!$J$4:$J$15,Priser!$A$4:$A$15,BO9)-Priser!$E$6/SUMIFS(Priser!$I$4:$I$15,Priser!$A$4:$A$15,BO9))+AO9*(SUMIFS(Priser!$J$4:$J$15,Priser!$A$4:$A$15,BO9)-Priser!$D$5/SUMIFS(Priser!$I$4:$I$15,Priser!$A$4:$A$15,BO9))+AN9*(SUMIFS(Priser!$J$4:$J$15,Priser!$A$4:$A$15,BO9)-Priser!$C$4/SUMIFS(Priser!$I$4:$I$15,Priser!$A$4:$A$15,BO9))+AM9*(SUMIFS(Priser!$J$4:$J$15,Priser!$A$4:$A$15,BO9)-Priser!$B$4/SUMIFS(Priser!$I$4:$I$15,Priser!$A$4:$A$15,BO9))</f>
        <v>0</v>
      </c>
      <c r="W9" s="37">
        <f t="shared" si="22"/>
        <v>0</v>
      </c>
      <c r="X9" s="37"/>
      <c r="AA9" s="37">
        <f t="shared" si="2"/>
        <v>0</v>
      </c>
      <c r="AB9" s="37">
        <f t="shared" si="29"/>
        <v>0</v>
      </c>
      <c r="AC9" s="37">
        <f t="shared" si="3"/>
        <v>0</v>
      </c>
      <c r="AD9" s="37">
        <f t="shared" si="4"/>
        <v>0</v>
      </c>
      <c r="AE9" s="37">
        <f>IF(AD9&gt;=Priser!$L$7,Priser!$M$7,IF(AD9&gt;=Priser!$L$6,Priser!$M$6,IF(AD9&gt;=Priser!$L$5,Priser!$M$5,IF(AD9&gt;=Priser!$L$4,Priser!$M$4))))</f>
        <v>0</v>
      </c>
      <c r="AF9" s="37">
        <f>AE9*SUMIFS(Priser!$J$4:$J$15,Priser!$A$4:$A$15,$BO9)*AB9</f>
        <v>0</v>
      </c>
      <c r="AG9" s="37">
        <f t="shared" si="5"/>
        <v>0</v>
      </c>
      <c r="AH9" s="37">
        <f>IF(AG9&gt;=Priser!$N$7,Priser!$O$7,IF(AG9&gt;=Priser!$N$6,Priser!$O$6,IF(AG9&gt;=Priser!$N$5,Priser!$O$5,IF(AG9&gt;=Priser!$N$4,Priser!$O$4))))</f>
        <v>0</v>
      </c>
      <c r="AI9" s="37">
        <f>AH9*SUMIFS(Priser!$J$4:$J$15,Priser!$A$4:$A$15,$BO9)*AC9</f>
        <v>0</v>
      </c>
      <c r="AJ9" s="37"/>
      <c r="AK9" s="37"/>
      <c r="AM9" s="37">
        <f t="shared" si="6"/>
        <v>0</v>
      </c>
      <c r="AN9" s="37">
        <f t="shared" si="7"/>
        <v>0</v>
      </c>
      <c r="AO9" s="37">
        <f t="shared" si="8"/>
        <v>0</v>
      </c>
      <c r="AP9" s="37">
        <f t="shared" si="9"/>
        <v>0</v>
      </c>
      <c r="AQ9" s="37">
        <f t="shared" si="10"/>
        <v>0</v>
      </c>
      <c r="AR9" s="37">
        <f t="shared" si="11"/>
        <v>0</v>
      </c>
      <c r="AS9" s="37">
        <f t="shared" si="12"/>
        <v>0</v>
      </c>
      <c r="AT9" s="37">
        <f t="shared" si="23"/>
        <v>0</v>
      </c>
      <c r="AU9" s="37">
        <f t="shared" si="24"/>
        <v>0</v>
      </c>
      <c r="AV9" s="37">
        <f t="shared" si="25"/>
        <v>0</v>
      </c>
      <c r="AW9" s="37">
        <f t="shared" si="26"/>
        <v>0</v>
      </c>
      <c r="AX9" s="37">
        <f t="shared" si="13"/>
        <v>0</v>
      </c>
      <c r="AY9" s="37"/>
      <c r="AZ9" s="37"/>
      <c r="BB9" s="37">
        <f t="shared" si="14"/>
        <v>0</v>
      </c>
      <c r="BC9" s="37">
        <f t="shared" si="15"/>
        <v>0</v>
      </c>
      <c r="BD9" s="37">
        <f t="shared" si="16"/>
        <v>0</v>
      </c>
      <c r="BE9" s="37">
        <f t="shared" si="17"/>
        <v>0</v>
      </c>
      <c r="BF9" s="37">
        <f t="shared" si="18"/>
        <v>0</v>
      </c>
      <c r="BG9" s="37">
        <f t="shared" si="19"/>
        <v>0</v>
      </c>
      <c r="BH9" s="37">
        <f t="shared" si="27"/>
        <v>0</v>
      </c>
      <c r="BJ9" s="37"/>
      <c r="BL9" s="37">
        <f>IF(Uttag!F9="",Uttag!E9,0)/IF(Uttag!$F$2=Listor!$B$5,I9,1)</f>
        <v>0</v>
      </c>
      <c r="BM9" s="37">
        <f>Uttag!F9/IF(Uttag!$F$2=Listor!$B$5,I9,1)</f>
        <v>0</v>
      </c>
      <c r="BO9" s="81">
        <f t="shared" si="20"/>
        <v>10</v>
      </c>
      <c r="BP9" s="37">
        <f>IF(OR(BO9&gt;=10,BO9&lt;=4),Indata!$B$9,Indata!$B$10)</f>
        <v>0</v>
      </c>
    </row>
    <row r="10" spans="1:68" x14ac:dyDescent="0.25">
      <c r="A10" s="81" t="s">
        <v>25</v>
      </c>
      <c r="B10" s="153">
        <f>Indata!B15</f>
        <v>0</v>
      </c>
      <c r="C10" s="150"/>
      <c r="D10" s="148">
        <f t="shared" si="28"/>
        <v>45205</v>
      </c>
      <c r="E10" s="140"/>
      <c r="F10" s="141"/>
      <c r="G10" s="148"/>
      <c r="H10" s="37">
        <f t="shared" si="21"/>
        <v>0</v>
      </c>
      <c r="I10" s="81">
        <f>24+SUMIFS(Listor!$C$16:$C$17,Listor!$B$16:$B$17,Uttag!D10)</f>
        <v>24</v>
      </c>
      <c r="J10" s="37">
        <f t="shared" si="1"/>
        <v>0</v>
      </c>
      <c r="K10" s="37"/>
      <c r="L10" s="160"/>
      <c r="M10" s="207">
        <v>1</v>
      </c>
      <c r="N10" s="207">
        <v>0</v>
      </c>
      <c r="O10" s="151"/>
      <c r="P10" s="166"/>
      <c r="Q10" s="167"/>
      <c r="R10" s="37"/>
      <c r="S10" s="37">
        <f t="shared" si="0"/>
        <v>0</v>
      </c>
      <c r="T10" s="37"/>
      <c r="U10" s="37">
        <f>(M10+(1-M10)*(1-N10))*L10*_xlfn.XLOOKUP(BO10,Priser!$A$4:$A$15,Priser!$J$4:$J$15)</f>
        <v>0</v>
      </c>
      <c r="V10" s="37">
        <f>AQ10*(SUMIFS(Priser!$J$4:$J$15,Priser!$A$4:$A$15,BO10)-(SUMIFS(Priser!$H$4:$H$15,Priser!$A$4:$A$15,BO10)/SUMIFS(Priser!$I$4:$I$15,Priser!$A$4:$A$15,BO10)))+AP10*(SUMIFS(Priser!$J$4:$J$15,Priser!$A$4:$A$15,BO10)-Priser!$E$6/SUMIFS(Priser!$I$4:$I$15,Priser!$A$4:$A$15,BO10))+AO10*(SUMIFS(Priser!$J$4:$J$15,Priser!$A$4:$A$15,BO10)-Priser!$D$5/SUMIFS(Priser!$I$4:$I$15,Priser!$A$4:$A$15,BO10))+AN10*(SUMIFS(Priser!$J$4:$J$15,Priser!$A$4:$A$15,BO10)-Priser!$C$4/SUMIFS(Priser!$I$4:$I$15,Priser!$A$4:$A$15,BO10))+AM10*(SUMIFS(Priser!$J$4:$J$15,Priser!$A$4:$A$15,BO10)-Priser!$B$4/SUMIFS(Priser!$I$4:$I$15,Priser!$A$4:$A$15,BO10))</f>
        <v>0</v>
      </c>
      <c r="W10" s="37">
        <f t="shared" si="22"/>
        <v>0</v>
      </c>
      <c r="X10" s="37"/>
      <c r="AA10" s="37">
        <f t="shared" si="2"/>
        <v>0</v>
      </c>
      <c r="AB10" s="37">
        <f t="shared" si="29"/>
        <v>0</v>
      </c>
      <c r="AC10" s="37">
        <f t="shared" si="3"/>
        <v>0</v>
      </c>
      <c r="AD10" s="37">
        <f t="shared" si="4"/>
        <v>0</v>
      </c>
      <c r="AE10" s="37">
        <f>IF(AD10&gt;=Priser!$L$7,Priser!$M$7,IF(AD10&gt;=Priser!$L$6,Priser!$M$6,IF(AD10&gt;=Priser!$L$5,Priser!$M$5,IF(AD10&gt;=Priser!$L$4,Priser!$M$4))))</f>
        <v>0</v>
      </c>
      <c r="AF10" s="37">
        <f>AE10*SUMIFS(Priser!$J$4:$J$15,Priser!$A$4:$A$15,$BO10)*AB10</f>
        <v>0</v>
      </c>
      <c r="AG10" s="37">
        <f t="shared" si="5"/>
        <v>0</v>
      </c>
      <c r="AH10" s="37">
        <f>IF(AG10&gt;=Priser!$N$7,Priser!$O$7,IF(AG10&gt;=Priser!$N$6,Priser!$O$6,IF(AG10&gt;=Priser!$N$5,Priser!$O$5,IF(AG10&gt;=Priser!$N$4,Priser!$O$4))))</f>
        <v>0</v>
      </c>
      <c r="AI10" s="37">
        <f>AH10*SUMIFS(Priser!$J$4:$J$15,Priser!$A$4:$A$15,$BO10)*AC10</f>
        <v>0</v>
      </c>
      <c r="AJ10" s="37"/>
      <c r="AK10" s="37"/>
      <c r="AL10" s="37"/>
      <c r="AM10" s="37">
        <f t="shared" si="6"/>
        <v>0</v>
      </c>
      <c r="AN10" s="37">
        <f t="shared" si="7"/>
        <v>0</v>
      </c>
      <c r="AO10" s="37">
        <f t="shared" si="8"/>
        <v>0</v>
      </c>
      <c r="AP10" s="37">
        <f t="shared" si="9"/>
        <v>0</v>
      </c>
      <c r="AQ10" s="37">
        <f t="shared" si="10"/>
        <v>0</v>
      </c>
      <c r="AR10" s="37">
        <f t="shared" si="11"/>
        <v>0</v>
      </c>
      <c r="AS10" s="37">
        <f t="shared" si="12"/>
        <v>0</v>
      </c>
      <c r="AT10" s="37">
        <f t="shared" si="23"/>
        <v>0</v>
      </c>
      <c r="AU10" s="37">
        <f t="shared" si="24"/>
        <v>0</v>
      </c>
      <c r="AV10" s="37">
        <f t="shared" si="25"/>
        <v>0</v>
      </c>
      <c r="AW10" s="37">
        <f t="shared" si="26"/>
        <v>0</v>
      </c>
      <c r="AX10" s="37">
        <f t="shared" si="13"/>
        <v>0</v>
      </c>
      <c r="AY10" s="37"/>
      <c r="AZ10" s="37"/>
      <c r="BB10" s="37">
        <f t="shared" si="14"/>
        <v>0</v>
      </c>
      <c r="BC10" s="37">
        <f t="shared" si="15"/>
        <v>0</v>
      </c>
      <c r="BD10" s="37">
        <f t="shared" si="16"/>
        <v>0</v>
      </c>
      <c r="BE10" s="37">
        <f t="shared" si="17"/>
        <v>0</v>
      </c>
      <c r="BF10" s="37">
        <f t="shared" si="18"/>
        <v>0</v>
      </c>
      <c r="BG10" s="37">
        <f t="shared" si="19"/>
        <v>0</v>
      </c>
      <c r="BH10" s="37">
        <f t="shared" si="27"/>
        <v>0</v>
      </c>
      <c r="BJ10" s="37"/>
      <c r="BL10" s="37">
        <f>IF(Uttag!F10="",Uttag!E10,0)/IF(Uttag!$F$2=Listor!$B$5,I10,1)</f>
        <v>0</v>
      </c>
      <c r="BM10" s="37">
        <f>Uttag!F10/IF(Uttag!$F$2=Listor!$B$5,I10,1)</f>
        <v>0</v>
      </c>
      <c r="BO10" s="81">
        <f t="shared" si="20"/>
        <v>10</v>
      </c>
      <c r="BP10" s="37">
        <f>IF(OR(BO10&gt;=10,BO10&lt;=4),Indata!$B$9,Indata!$B$10)</f>
        <v>0</v>
      </c>
    </row>
    <row r="11" spans="1:68" x14ac:dyDescent="0.25">
      <c r="A11" s="81" t="s">
        <v>26</v>
      </c>
      <c r="B11" s="153">
        <f>Indata!B16</f>
        <v>0</v>
      </c>
      <c r="C11" s="150"/>
      <c r="D11" s="148">
        <f t="shared" si="28"/>
        <v>45206</v>
      </c>
      <c r="E11" s="140"/>
      <c r="F11" s="141"/>
      <c r="G11" s="148"/>
      <c r="H11" s="37">
        <f t="shared" si="21"/>
        <v>0</v>
      </c>
      <c r="I11" s="81">
        <f>24+SUMIFS(Listor!$C$16:$C$17,Listor!$B$16:$B$17,Uttag!D11)</f>
        <v>24</v>
      </c>
      <c r="J11" s="37">
        <f t="shared" si="1"/>
        <v>0</v>
      </c>
      <c r="K11" s="37"/>
      <c r="L11" s="160"/>
      <c r="M11" s="207">
        <v>1</v>
      </c>
      <c r="N11" s="207">
        <v>0</v>
      </c>
      <c r="O11" s="151"/>
      <c r="P11" s="166"/>
      <c r="Q11" s="167"/>
      <c r="R11" s="37"/>
      <c r="S11" s="37">
        <f t="shared" si="0"/>
        <v>0</v>
      </c>
      <c r="T11" s="37"/>
      <c r="U11" s="37">
        <f>(M11+(1-M11)*(1-N11))*L11*_xlfn.XLOOKUP(BO11,Priser!$A$4:$A$15,Priser!$J$4:$J$15)</f>
        <v>0</v>
      </c>
      <c r="V11" s="37">
        <f>AQ11*(SUMIFS(Priser!$J$4:$J$15,Priser!$A$4:$A$15,BO11)-(SUMIFS(Priser!$H$4:$H$15,Priser!$A$4:$A$15,BO11)/SUMIFS(Priser!$I$4:$I$15,Priser!$A$4:$A$15,BO11)))+AP11*(SUMIFS(Priser!$J$4:$J$15,Priser!$A$4:$A$15,BO11)-Priser!$E$6/SUMIFS(Priser!$I$4:$I$15,Priser!$A$4:$A$15,BO11))+AO11*(SUMIFS(Priser!$J$4:$J$15,Priser!$A$4:$A$15,BO11)-Priser!$D$5/SUMIFS(Priser!$I$4:$I$15,Priser!$A$4:$A$15,BO11))+AN11*(SUMIFS(Priser!$J$4:$J$15,Priser!$A$4:$A$15,BO11)-Priser!$C$4/SUMIFS(Priser!$I$4:$I$15,Priser!$A$4:$A$15,BO11))+AM11*(SUMIFS(Priser!$J$4:$J$15,Priser!$A$4:$A$15,BO11)-Priser!$B$4/SUMIFS(Priser!$I$4:$I$15,Priser!$A$4:$A$15,BO11))</f>
        <v>0</v>
      </c>
      <c r="W11" s="37">
        <f t="shared" si="22"/>
        <v>0</v>
      </c>
      <c r="X11" s="37"/>
      <c r="AA11" s="37">
        <f t="shared" si="2"/>
        <v>0</v>
      </c>
      <c r="AB11" s="37">
        <f t="shared" si="29"/>
        <v>0</v>
      </c>
      <c r="AC11" s="37">
        <f t="shared" si="3"/>
        <v>0</v>
      </c>
      <c r="AD11" s="37">
        <f t="shared" si="4"/>
        <v>0</v>
      </c>
      <c r="AE11" s="37">
        <f>IF(AD11&gt;=Priser!$L$7,Priser!$M$7,IF(AD11&gt;=Priser!$L$6,Priser!$M$6,IF(AD11&gt;=Priser!$L$5,Priser!$M$5,IF(AD11&gt;=Priser!$L$4,Priser!$M$4))))</f>
        <v>0</v>
      </c>
      <c r="AF11" s="37">
        <f>AE11*SUMIFS(Priser!$J$4:$J$15,Priser!$A$4:$A$15,$BO11)*AB11</f>
        <v>0</v>
      </c>
      <c r="AG11" s="37">
        <f t="shared" si="5"/>
        <v>0</v>
      </c>
      <c r="AH11" s="37">
        <f>IF(AG11&gt;=Priser!$N$7,Priser!$O$7,IF(AG11&gt;=Priser!$N$6,Priser!$O$6,IF(AG11&gt;=Priser!$N$5,Priser!$O$5,IF(AG11&gt;=Priser!$N$4,Priser!$O$4))))</f>
        <v>0</v>
      </c>
      <c r="AI11" s="37">
        <f>AH11*SUMIFS(Priser!$J$4:$J$15,Priser!$A$4:$A$15,$BO11)*AC11</f>
        <v>0</v>
      </c>
      <c r="AJ11" s="37"/>
      <c r="AK11" s="37"/>
      <c r="AL11" s="37"/>
      <c r="AM11" s="37">
        <f t="shared" si="6"/>
        <v>0</v>
      </c>
      <c r="AN11" s="37">
        <f t="shared" si="7"/>
        <v>0</v>
      </c>
      <c r="AO11" s="37">
        <f t="shared" si="8"/>
        <v>0</v>
      </c>
      <c r="AP11" s="37">
        <f t="shared" si="9"/>
        <v>0</v>
      </c>
      <c r="AQ11" s="37">
        <f t="shared" si="10"/>
        <v>0</v>
      </c>
      <c r="AR11" s="37">
        <f t="shared" si="11"/>
        <v>0</v>
      </c>
      <c r="AS11" s="37">
        <f t="shared" si="12"/>
        <v>0</v>
      </c>
      <c r="AT11" s="37">
        <f t="shared" si="23"/>
        <v>0</v>
      </c>
      <c r="AU11" s="37">
        <f t="shared" si="24"/>
        <v>0</v>
      </c>
      <c r="AV11" s="37">
        <f t="shared" si="25"/>
        <v>0</v>
      </c>
      <c r="AW11" s="37">
        <f t="shared" si="26"/>
        <v>0</v>
      </c>
      <c r="AX11" s="37">
        <f t="shared" si="13"/>
        <v>0</v>
      </c>
      <c r="AY11" s="37"/>
      <c r="AZ11" s="37"/>
      <c r="BB11" s="37">
        <f t="shared" si="14"/>
        <v>0</v>
      </c>
      <c r="BC11" s="37">
        <f t="shared" si="15"/>
        <v>0</v>
      </c>
      <c r="BD11" s="37">
        <f t="shared" si="16"/>
        <v>0</v>
      </c>
      <c r="BE11" s="37">
        <f t="shared" si="17"/>
        <v>0</v>
      </c>
      <c r="BF11" s="37">
        <f t="shared" si="18"/>
        <v>0</v>
      </c>
      <c r="BG11" s="37">
        <f t="shared" si="19"/>
        <v>0</v>
      </c>
      <c r="BH11" s="37">
        <f t="shared" si="27"/>
        <v>0</v>
      </c>
      <c r="BJ11" s="37"/>
      <c r="BL11" s="37">
        <f>IF(Uttag!F11="",Uttag!E11,0)/IF(Uttag!$F$2=Listor!$B$5,I11,1)</f>
        <v>0</v>
      </c>
      <c r="BM11" s="37">
        <f>Uttag!F11/IF(Uttag!$F$2=Listor!$B$5,I11,1)</f>
        <v>0</v>
      </c>
      <c r="BO11" s="81">
        <f t="shared" si="20"/>
        <v>10</v>
      </c>
      <c r="BP11" s="37">
        <f>IF(OR(BO11&gt;=10,BO11&lt;=4),Indata!$B$9,Indata!$B$10)</f>
        <v>0</v>
      </c>
    </row>
    <row r="12" spans="1:68" x14ac:dyDescent="0.25">
      <c r="A12" s="148" t="s">
        <v>11</v>
      </c>
      <c r="B12" s="152">
        <f>Indata!B17</f>
        <v>0</v>
      </c>
      <c r="C12" s="150"/>
      <c r="D12" s="148">
        <f t="shared" si="28"/>
        <v>45207</v>
      </c>
      <c r="E12" s="140"/>
      <c r="F12" s="141"/>
      <c r="G12" s="148"/>
      <c r="H12" s="37">
        <f t="shared" si="21"/>
        <v>0</v>
      </c>
      <c r="I12" s="81">
        <f>24+SUMIFS(Listor!$C$16:$C$17,Listor!$B$16:$B$17,Uttag!D12)</f>
        <v>24</v>
      </c>
      <c r="J12" s="37">
        <f t="shared" si="1"/>
        <v>0</v>
      </c>
      <c r="K12" s="37"/>
      <c r="L12" s="160"/>
      <c r="M12" s="207">
        <v>1</v>
      </c>
      <c r="N12" s="207">
        <v>0</v>
      </c>
      <c r="O12" s="151"/>
      <c r="P12" s="166"/>
      <c r="Q12" s="167"/>
      <c r="R12" s="37"/>
      <c r="S12" s="37">
        <f t="shared" si="0"/>
        <v>0</v>
      </c>
      <c r="T12" s="37"/>
      <c r="U12" s="37">
        <f>(M12+(1-M12)*(1-N12))*L12*_xlfn.XLOOKUP(BO12,Priser!$A$4:$A$15,Priser!$J$4:$J$15)</f>
        <v>0</v>
      </c>
      <c r="V12" s="37">
        <f>AQ12*(SUMIFS(Priser!$J$4:$J$15,Priser!$A$4:$A$15,BO12)-(SUMIFS(Priser!$H$4:$H$15,Priser!$A$4:$A$15,BO12)/SUMIFS(Priser!$I$4:$I$15,Priser!$A$4:$A$15,BO12)))+AP12*(SUMIFS(Priser!$J$4:$J$15,Priser!$A$4:$A$15,BO12)-Priser!$E$6/SUMIFS(Priser!$I$4:$I$15,Priser!$A$4:$A$15,BO12))+AO12*(SUMIFS(Priser!$J$4:$J$15,Priser!$A$4:$A$15,BO12)-Priser!$D$5/SUMIFS(Priser!$I$4:$I$15,Priser!$A$4:$A$15,BO12))+AN12*(SUMIFS(Priser!$J$4:$J$15,Priser!$A$4:$A$15,BO12)-Priser!$C$4/SUMIFS(Priser!$I$4:$I$15,Priser!$A$4:$A$15,BO12))+AM12*(SUMIFS(Priser!$J$4:$J$15,Priser!$A$4:$A$15,BO12)-Priser!$B$4/SUMIFS(Priser!$I$4:$I$15,Priser!$A$4:$A$15,BO12))</f>
        <v>0</v>
      </c>
      <c r="W12" s="37">
        <f t="shared" si="22"/>
        <v>0</v>
      </c>
      <c r="X12" s="37"/>
      <c r="AA12" s="37">
        <f t="shared" si="2"/>
        <v>0</v>
      </c>
      <c r="AB12" s="37">
        <f t="shared" si="29"/>
        <v>0</v>
      </c>
      <c r="AC12" s="37">
        <f t="shared" si="3"/>
        <v>0</v>
      </c>
      <c r="AD12" s="37">
        <f t="shared" si="4"/>
        <v>0</v>
      </c>
      <c r="AE12" s="37">
        <f>IF(AD12&gt;=Priser!$L$7,Priser!$M$7,IF(AD12&gt;=Priser!$L$6,Priser!$M$6,IF(AD12&gt;=Priser!$L$5,Priser!$M$5,IF(AD12&gt;=Priser!$L$4,Priser!$M$4))))</f>
        <v>0</v>
      </c>
      <c r="AF12" s="37">
        <f>AE12*SUMIFS(Priser!$J$4:$J$15,Priser!$A$4:$A$15,$BO12)*AB12</f>
        <v>0</v>
      </c>
      <c r="AG12" s="37">
        <f t="shared" si="5"/>
        <v>0</v>
      </c>
      <c r="AH12" s="37">
        <f>IF(AG12&gt;=Priser!$N$7,Priser!$O$7,IF(AG12&gt;=Priser!$N$6,Priser!$O$6,IF(AG12&gt;=Priser!$N$5,Priser!$O$5,IF(AG12&gt;=Priser!$N$4,Priser!$O$4))))</f>
        <v>0</v>
      </c>
      <c r="AI12" s="37">
        <f>AH12*SUMIFS(Priser!$J$4:$J$15,Priser!$A$4:$A$15,$BO12)*AC12</f>
        <v>0</v>
      </c>
      <c r="AJ12" s="37"/>
      <c r="AK12" s="37"/>
      <c r="AL12" s="37"/>
      <c r="AM12" s="37">
        <f t="shared" si="6"/>
        <v>0</v>
      </c>
      <c r="AN12" s="37">
        <f t="shared" si="7"/>
        <v>0</v>
      </c>
      <c r="AO12" s="37">
        <f t="shared" si="8"/>
        <v>0</v>
      </c>
      <c r="AP12" s="37">
        <f t="shared" si="9"/>
        <v>0</v>
      </c>
      <c r="AQ12" s="37">
        <f t="shared" si="10"/>
        <v>0</v>
      </c>
      <c r="AR12" s="37">
        <f t="shared" si="11"/>
        <v>0</v>
      </c>
      <c r="AS12" s="37">
        <f t="shared" si="12"/>
        <v>0</v>
      </c>
      <c r="AT12" s="37">
        <f t="shared" si="23"/>
        <v>0</v>
      </c>
      <c r="AU12" s="37">
        <f t="shared" si="24"/>
        <v>0</v>
      </c>
      <c r="AV12" s="37">
        <f t="shared" si="25"/>
        <v>0</v>
      </c>
      <c r="AW12" s="37">
        <f t="shared" si="26"/>
        <v>0</v>
      </c>
      <c r="AX12" s="37">
        <f t="shared" si="13"/>
        <v>0</v>
      </c>
      <c r="AY12" s="37"/>
      <c r="AZ12" s="37"/>
      <c r="BB12" s="37">
        <f t="shared" si="14"/>
        <v>0</v>
      </c>
      <c r="BC12" s="37">
        <f t="shared" si="15"/>
        <v>0</v>
      </c>
      <c r="BD12" s="37">
        <f t="shared" si="16"/>
        <v>0</v>
      </c>
      <c r="BE12" s="37">
        <f t="shared" si="17"/>
        <v>0</v>
      </c>
      <c r="BF12" s="37">
        <f t="shared" si="18"/>
        <v>0</v>
      </c>
      <c r="BG12" s="37">
        <f t="shared" si="19"/>
        <v>0</v>
      </c>
      <c r="BH12" s="37">
        <f t="shared" si="27"/>
        <v>0</v>
      </c>
      <c r="BJ12" s="37"/>
      <c r="BL12" s="37">
        <f>IF(Uttag!F12="",Uttag!E12,0)/IF(Uttag!$F$2=Listor!$B$5,I12,1)</f>
        <v>0</v>
      </c>
      <c r="BM12" s="37">
        <f>Uttag!F12/IF(Uttag!$F$2=Listor!$B$5,I12,1)</f>
        <v>0</v>
      </c>
      <c r="BO12" s="81">
        <f t="shared" si="20"/>
        <v>10</v>
      </c>
      <c r="BP12" s="37">
        <f>IF(OR(BO12&gt;=10,BO12&lt;=4),Indata!$B$9,Indata!$B$10)</f>
        <v>0</v>
      </c>
    </row>
    <row r="13" spans="1:68" x14ac:dyDescent="0.25">
      <c r="C13" s="138"/>
      <c r="D13" s="148">
        <f t="shared" si="28"/>
        <v>45208</v>
      </c>
      <c r="E13" s="140"/>
      <c r="F13" s="141"/>
      <c r="G13" s="148"/>
      <c r="H13" s="37">
        <f t="shared" si="21"/>
        <v>0</v>
      </c>
      <c r="I13" s="81">
        <f>24+SUMIFS(Listor!$C$16:$C$17,Listor!$B$16:$B$17,Uttag!D13)</f>
        <v>24</v>
      </c>
      <c r="J13" s="37">
        <f t="shared" si="1"/>
        <v>0</v>
      </c>
      <c r="K13" s="37"/>
      <c r="L13" s="160"/>
      <c r="M13" s="207">
        <v>1</v>
      </c>
      <c r="N13" s="207">
        <v>0</v>
      </c>
      <c r="O13" s="151"/>
      <c r="P13" s="166"/>
      <c r="Q13" s="167"/>
      <c r="S13" s="37">
        <f t="shared" si="0"/>
        <v>0</v>
      </c>
      <c r="U13" s="37">
        <f>(M13+(1-M13)*(1-N13))*L13*_xlfn.XLOOKUP(BO13,Priser!$A$4:$A$15,Priser!$J$4:$J$15)</f>
        <v>0</v>
      </c>
      <c r="V13" s="37">
        <f>AQ13*(SUMIFS(Priser!$J$4:$J$15,Priser!$A$4:$A$15,BO13)-(SUMIFS(Priser!$H$4:$H$15,Priser!$A$4:$A$15,BO13)/SUMIFS(Priser!$I$4:$I$15,Priser!$A$4:$A$15,BO13)))+AP13*(SUMIFS(Priser!$J$4:$J$15,Priser!$A$4:$A$15,BO13)-Priser!$E$6/SUMIFS(Priser!$I$4:$I$15,Priser!$A$4:$A$15,BO13))+AO13*(SUMIFS(Priser!$J$4:$J$15,Priser!$A$4:$A$15,BO13)-Priser!$D$5/SUMIFS(Priser!$I$4:$I$15,Priser!$A$4:$A$15,BO13))+AN13*(SUMIFS(Priser!$J$4:$J$15,Priser!$A$4:$A$15,BO13)-Priser!$C$4/SUMIFS(Priser!$I$4:$I$15,Priser!$A$4:$A$15,BO13))+AM13*(SUMIFS(Priser!$J$4:$J$15,Priser!$A$4:$A$15,BO13)-Priser!$B$4/SUMIFS(Priser!$I$4:$I$15,Priser!$A$4:$A$15,BO13))</f>
        <v>0</v>
      </c>
      <c r="W13" s="37">
        <f t="shared" si="22"/>
        <v>0</v>
      </c>
      <c r="X13" s="37"/>
      <c r="AA13" s="37">
        <f t="shared" si="2"/>
        <v>0</v>
      </c>
      <c r="AB13" s="37">
        <f t="shared" si="29"/>
        <v>0</v>
      </c>
      <c r="AC13" s="37">
        <f t="shared" si="3"/>
        <v>0</v>
      </c>
      <c r="AD13" s="37">
        <f t="shared" si="4"/>
        <v>0</v>
      </c>
      <c r="AE13" s="37">
        <f>IF(AD13&gt;=Priser!$L$7,Priser!$M$7,IF(AD13&gt;=Priser!$L$6,Priser!$M$6,IF(AD13&gt;=Priser!$L$5,Priser!$M$5,IF(AD13&gt;=Priser!$L$4,Priser!$M$4))))</f>
        <v>0</v>
      </c>
      <c r="AF13" s="37">
        <f>AE13*SUMIFS(Priser!$J$4:$J$15,Priser!$A$4:$A$15,$BO13)*AB13</f>
        <v>0</v>
      </c>
      <c r="AG13" s="37">
        <f t="shared" si="5"/>
        <v>0</v>
      </c>
      <c r="AH13" s="37">
        <f>IF(AG13&gt;=Priser!$N$7,Priser!$O$7,IF(AG13&gt;=Priser!$N$6,Priser!$O$6,IF(AG13&gt;=Priser!$N$5,Priser!$O$5,IF(AG13&gt;=Priser!$N$4,Priser!$O$4))))</f>
        <v>0</v>
      </c>
      <c r="AI13" s="37">
        <f>AH13*SUMIFS(Priser!$J$4:$J$15,Priser!$A$4:$A$15,$BO13)*AC13</f>
        <v>0</v>
      </c>
      <c r="AJ13" s="37"/>
      <c r="AK13" s="37"/>
      <c r="AM13" s="37">
        <f t="shared" si="6"/>
        <v>0</v>
      </c>
      <c r="AN13" s="37">
        <f t="shared" si="7"/>
        <v>0</v>
      </c>
      <c r="AO13" s="37">
        <f t="shared" si="8"/>
        <v>0</v>
      </c>
      <c r="AP13" s="37">
        <f t="shared" si="9"/>
        <v>0</v>
      </c>
      <c r="AQ13" s="37">
        <f t="shared" si="10"/>
        <v>0</v>
      </c>
      <c r="AR13" s="37">
        <f t="shared" si="11"/>
        <v>0</v>
      </c>
      <c r="AS13" s="37">
        <f t="shared" si="12"/>
        <v>0</v>
      </c>
      <c r="AT13" s="37">
        <f t="shared" si="23"/>
        <v>0</v>
      </c>
      <c r="AU13" s="37">
        <f t="shared" si="24"/>
        <v>0</v>
      </c>
      <c r="AV13" s="37">
        <f t="shared" si="25"/>
        <v>0</v>
      </c>
      <c r="AW13" s="37">
        <f t="shared" si="26"/>
        <v>0</v>
      </c>
      <c r="AX13" s="37">
        <f t="shared" si="13"/>
        <v>0</v>
      </c>
      <c r="AY13" s="37"/>
      <c r="AZ13" s="37"/>
      <c r="BB13" s="37">
        <f t="shared" si="14"/>
        <v>0</v>
      </c>
      <c r="BC13" s="37">
        <f t="shared" si="15"/>
        <v>0</v>
      </c>
      <c r="BD13" s="37">
        <f t="shared" si="16"/>
        <v>0</v>
      </c>
      <c r="BE13" s="37">
        <f t="shared" si="17"/>
        <v>0</v>
      </c>
      <c r="BF13" s="37">
        <f t="shared" si="18"/>
        <v>0</v>
      </c>
      <c r="BG13" s="37">
        <f t="shared" si="19"/>
        <v>0</v>
      </c>
      <c r="BH13" s="37">
        <f t="shared" si="27"/>
        <v>0</v>
      </c>
      <c r="BJ13" s="37"/>
      <c r="BL13" s="37">
        <f>IF(Uttag!F13="",Uttag!E13,0)/IF(Uttag!$F$2=Listor!$B$5,I13,1)</f>
        <v>0</v>
      </c>
      <c r="BM13" s="37">
        <f>Uttag!F13/IF(Uttag!$F$2=Listor!$B$5,I13,1)</f>
        <v>0</v>
      </c>
      <c r="BO13" s="81">
        <f t="shared" si="20"/>
        <v>10</v>
      </c>
      <c r="BP13" s="37">
        <f>IF(OR(BO13&gt;=10,BO13&lt;=4),Indata!$B$9,Indata!$B$10)</f>
        <v>0</v>
      </c>
    </row>
    <row r="14" spans="1:68" x14ac:dyDescent="0.25">
      <c r="A14" s="81" t="s">
        <v>27</v>
      </c>
      <c r="B14" s="149">
        <f>Indata!B19</f>
        <v>0</v>
      </c>
      <c r="C14" s="154">
        <v>10</v>
      </c>
      <c r="D14" s="148">
        <f t="shared" si="28"/>
        <v>45209</v>
      </c>
      <c r="E14" s="140"/>
      <c r="F14" s="141"/>
      <c r="G14" s="148"/>
      <c r="H14" s="37">
        <f t="shared" si="21"/>
        <v>0</v>
      </c>
      <c r="I14" s="81">
        <f>24+SUMIFS(Listor!$C$16:$C$17,Listor!$B$16:$B$17,Uttag!D14)</f>
        <v>24</v>
      </c>
      <c r="J14" s="37">
        <f t="shared" si="1"/>
        <v>0</v>
      </c>
      <c r="L14" s="160"/>
      <c r="M14" s="207">
        <v>1</v>
      </c>
      <c r="N14" s="207">
        <v>0</v>
      </c>
      <c r="O14" s="151"/>
      <c r="P14" s="166"/>
      <c r="Q14" s="167"/>
      <c r="S14" s="37">
        <f t="shared" si="0"/>
        <v>0</v>
      </c>
      <c r="U14" s="37">
        <f>(M14+(1-M14)*(1-N14))*L14*_xlfn.XLOOKUP(BO14,Priser!$A$4:$A$15,Priser!$J$4:$J$15)</f>
        <v>0</v>
      </c>
      <c r="V14" s="37">
        <f>AQ14*(SUMIFS(Priser!$J$4:$J$15,Priser!$A$4:$A$15,BO14)-(SUMIFS(Priser!$H$4:$H$15,Priser!$A$4:$A$15,BO14)/SUMIFS(Priser!$I$4:$I$15,Priser!$A$4:$A$15,BO14)))+AP14*(SUMIFS(Priser!$J$4:$J$15,Priser!$A$4:$A$15,BO14)-Priser!$E$6/SUMIFS(Priser!$I$4:$I$15,Priser!$A$4:$A$15,BO14))+AO14*(SUMIFS(Priser!$J$4:$J$15,Priser!$A$4:$A$15,BO14)-Priser!$D$5/SUMIFS(Priser!$I$4:$I$15,Priser!$A$4:$A$15,BO14))+AN14*(SUMIFS(Priser!$J$4:$J$15,Priser!$A$4:$A$15,BO14)-Priser!$C$4/SUMIFS(Priser!$I$4:$I$15,Priser!$A$4:$A$15,BO14))+AM14*(SUMIFS(Priser!$J$4:$J$15,Priser!$A$4:$A$15,BO14)-Priser!$B$4/SUMIFS(Priser!$I$4:$I$15,Priser!$A$4:$A$15,BO14))</f>
        <v>0</v>
      </c>
      <c r="W14" s="37">
        <f t="shared" si="22"/>
        <v>0</v>
      </c>
      <c r="X14" s="37"/>
      <c r="AA14" s="37">
        <f t="shared" si="2"/>
        <v>0</v>
      </c>
      <c r="AB14" s="37">
        <f t="shared" si="29"/>
        <v>0</v>
      </c>
      <c r="AC14" s="37">
        <f t="shared" si="3"/>
        <v>0</v>
      </c>
      <c r="AD14" s="37">
        <f t="shared" si="4"/>
        <v>0</v>
      </c>
      <c r="AE14" s="37">
        <f>IF(AD14&gt;=Priser!$L$7,Priser!$M$7,IF(AD14&gt;=Priser!$L$6,Priser!$M$6,IF(AD14&gt;=Priser!$L$5,Priser!$M$5,IF(AD14&gt;=Priser!$L$4,Priser!$M$4))))</f>
        <v>0</v>
      </c>
      <c r="AF14" s="37">
        <f>AE14*SUMIFS(Priser!$J$4:$J$15,Priser!$A$4:$A$15,$BO14)*AB14</f>
        <v>0</v>
      </c>
      <c r="AG14" s="37">
        <f t="shared" si="5"/>
        <v>0</v>
      </c>
      <c r="AH14" s="37">
        <f>IF(AG14&gt;=Priser!$N$7,Priser!$O$7,IF(AG14&gt;=Priser!$N$6,Priser!$O$6,IF(AG14&gt;=Priser!$N$5,Priser!$O$5,IF(AG14&gt;=Priser!$N$4,Priser!$O$4))))</f>
        <v>0</v>
      </c>
      <c r="AI14" s="37">
        <f>AH14*SUMIFS(Priser!$J$4:$J$15,Priser!$A$4:$A$15,$BO14)*AC14</f>
        <v>0</v>
      </c>
      <c r="AJ14" s="37"/>
      <c r="AK14" s="37"/>
      <c r="AM14" s="37">
        <f t="shared" si="6"/>
        <v>0</v>
      </c>
      <c r="AN14" s="37">
        <f t="shared" si="7"/>
        <v>0</v>
      </c>
      <c r="AO14" s="37">
        <f t="shared" si="8"/>
        <v>0</v>
      </c>
      <c r="AP14" s="37">
        <f t="shared" si="9"/>
        <v>0</v>
      </c>
      <c r="AQ14" s="37">
        <f t="shared" si="10"/>
        <v>0</v>
      </c>
      <c r="AR14" s="37">
        <f t="shared" si="11"/>
        <v>0</v>
      </c>
      <c r="AS14" s="37">
        <f t="shared" si="12"/>
        <v>0</v>
      </c>
      <c r="AT14" s="37">
        <f t="shared" si="23"/>
        <v>0</v>
      </c>
      <c r="AU14" s="37">
        <f t="shared" si="24"/>
        <v>0</v>
      </c>
      <c r="AV14" s="37">
        <f t="shared" si="25"/>
        <v>0</v>
      </c>
      <c r="AW14" s="37">
        <f t="shared" si="26"/>
        <v>0</v>
      </c>
      <c r="AX14" s="37">
        <f t="shared" si="13"/>
        <v>0</v>
      </c>
      <c r="AY14" s="37"/>
      <c r="AZ14" s="37"/>
      <c r="BB14" s="37">
        <f t="shared" si="14"/>
        <v>0</v>
      </c>
      <c r="BC14" s="37">
        <f t="shared" si="15"/>
        <v>0</v>
      </c>
      <c r="BD14" s="37">
        <f t="shared" si="16"/>
        <v>0</v>
      </c>
      <c r="BE14" s="37">
        <f t="shared" si="17"/>
        <v>0</v>
      </c>
      <c r="BF14" s="37">
        <f t="shared" si="18"/>
        <v>0</v>
      </c>
      <c r="BG14" s="37">
        <f t="shared" si="19"/>
        <v>0</v>
      </c>
      <c r="BH14" s="37">
        <f t="shared" si="27"/>
        <v>0</v>
      </c>
      <c r="BJ14" s="37"/>
      <c r="BL14" s="37">
        <f>IF(Uttag!F14="",Uttag!E14,0)/IF(Uttag!$F$2=Listor!$B$5,I14,1)</f>
        <v>0</v>
      </c>
      <c r="BM14" s="37">
        <f>Uttag!F14/IF(Uttag!$F$2=Listor!$B$5,I14,1)</f>
        <v>0</v>
      </c>
      <c r="BO14" s="81">
        <f t="shared" si="20"/>
        <v>10</v>
      </c>
      <c r="BP14" s="37">
        <f>IF(OR(BO14&gt;=10,BO14&lt;=4),Indata!$B$9,Indata!$B$10)</f>
        <v>0</v>
      </c>
    </row>
    <row r="15" spans="1:68" x14ac:dyDescent="0.25">
      <c r="A15" s="81" t="s">
        <v>28</v>
      </c>
      <c r="B15" s="153">
        <f>Indata!B20</f>
        <v>0</v>
      </c>
      <c r="C15" s="154">
        <v>11</v>
      </c>
      <c r="D15" s="148">
        <f t="shared" si="28"/>
        <v>45210</v>
      </c>
      <c r="E15" s="140"/>
      <c r="F15" s="141"/>
      <c r="G15" s="148"/>
      <c r="H15" s="37">
        <f t="shared" si="21"/>
        <v>0</v>
      </c>
      <c r="I15" s="81">
        <f>24+SUMIFS(Listor!$C$16:$C$17,Listor!$B$16:$B$17,Uttag!D15)</f>
        <v>24</v>
      </c>
      <c r="J15" s="37">
        <f t="shared" si="1"/>
        <v>0</v>
      </c>
      <c r="L15" s="160"/>
      <c r="M15" s="207">
        <v>1</v>
      </c>
      <c r="N15" s="207">
        <v>0</v>
      </c>
      <c r="O15" s="151"/>
      <c r="P15" s="166"/>
      <c r="Q15" s="167"/>
      <c r="R15" s="37"/>
      <c r="S15" s="37">
        <f t="shared" si="0"/>
        <v>0</v>
      </c>
      <c r="T15" s="37"/>
      <c r="U15" s="37">
        <f>(M15+(1-M15)*(1-N15))*L15*_xlfn.XLOOKUP(BO15,Priser!$A$4:$A$15,Priser!$J$4:$J$15)</f>
        <v>0</v>
      </c>
      <c r="V15" s="37">
        <f>AQ15*(SUMIFS(Priser!$J$4:$J$15,Priser!$A$4:$A$15,BO15)-(SUMIFS(Priser!$H$4:$H$15,Priser!$A$4:$A$15,BO15)/SUMIFS(Priser!$I$4:$I$15,Priser!$A$4:$A$15,BO15)))+AP15*(SUMIFS(Priser!$J$4:$J$15,Priser!$A$4:$A$15,BO15)-Priser!$E$6/SUMIFS(Priser!$I$4:$I$15,Priser!$A$4:$A$15,BO15))+AO15*(SUMIFS(Priser!$J$4:$J$15,Priser!$A$4:$A$15,BO15)-Priser!$D$5/SUMIFS(Priser!$I$4:$I$15,Priser!$A$4:$A$15,BO15))+AN15*(SUMIFS(Priser!$J$4:$J$15,Priser!$A$4:$A$15,BO15)-Priser!$C$4/SUMIFS(Priser!$I$4:$I$15,Priser!$A$4:$A$15,BO15))+AM15*(SUMIFS(Priser!$J$4:$J$15,Priser!$A$4:$A$15,BO15)-Priser!$B$4/SUMIFS(Priser!$I$4:$I$15,Priser!$A$4:$A$15,BO15))</f>
        <v>0</v>
      </c>
      <c r="W15" s="37">
        <f t="shared" si="22"/>
        <v>0</v>
      </c>
      <c r="X15" s="37"/>
      <c r="AA15" s="37">
        <f t="shared" si="2"/>
        <v>0</v>
      </c>
      <c r="AB15" s="37">
        <f t="shared" si="29"/>
        <v>0</v>
      </c>
      <c r="AC15" s="37">
        <f t="shared" si="3"/>
        <v>0</v>
      </c>
      <c r="AD15" s="37">
        <f t="shared" si="4"/>
        <v>0</v>
      </c>
      <c r="AE15" s="37">
        <f>IF(AD15&gt;=Priser!$L$7,Priser!$M$7,IF(AD15&gt;=Priser!$L$6,Priser!$M$6,IF(AD15&gt;=Priser!$L$5,Priser!$M$5,IF(AD15&gt;=Priser!$L$4,Priser!$M$4))))</f>
        <v>0</v>
      </c>
      <c r="AF15" s="37">
        <f>AE15*SUMIFS(Priser!$J$4:$J$15,Priser!$A$4:$A$15,$BO15)*AB15</f>
        <v>0</v>
      </c>
      <c r="AG15" s="37">
        <f t="shared" si="5"/>
        <v>0</v>
      </c>
      <c r="AH15" s="37">
        <f>IF(AG15&gt;=Priser!$N$7,Priser!$O$7,IF(AG15&gt;=Priser!$N$6,Priser!$O$6,IF(AG15&gt;=Priser!$N$5,Priser!$O$5,IF(AG15&gt;=Priser!$N$4,Priser!$O$4))))</f>
        <v>0</v>
      </c>
      <c r="AI15" s="37">
        <f>AH15*SUMIFS(Priser!$J$4:$J$15,Priser!$A$4:$A$15,$BO15)*AC15</f>
        <v>0</v>
      </c>
      <c r="AJ15" s="37"/>
      <c r="AK15" s="37"/>
      <c r="AL15" s="37"/>
      <c r="AM15" s="37">
        <f t="shared" si="6"/>
        <v>0</v>
      </c>
      <c r="AN15" s="37">
        <f t="shared" si="7"/>
        <v>0</v>
      </c>
      <c r="AO15" s="37">
        <f t="shared" si="8"/>
        <v>0</v>
      </c>
      <c r="AP15" s="37">
        <f t="shared" si="9"/>
        <v>0</v>
      </c>
      <c r="AQ15" s="37">
        <f t="shared" si="10"/>
        <v>0</v>
      </c>
      <c r="AR15" s="37">
        <f t="shared" si="11"/>
        <v>0</v>
      </c>
      <c r="AS15" s="37">
        <f t="shared" si="12"/>
        <v>0</v>
      </c>
      <c r="AT15" s="37">
        <f t="shared" si="23"/>
        <v>0</v>
      </c>
      <c r="AU15" s="37">
        <f t="shared" si="24"/>
        <v>0</v>
      </c>
      <c r="AV15" s="37">
        <f t="shared" si="25"/>
        <v>0</v>
      </c>
      <c r="AW15" s="37">
        <f t="shared" si="26"/>
        <v>0</v>
      </c>
      <c r="AX15" s="37">
        <f t="shared" si="13"/>
        <v>0</v>
      </c>
      <c r="AY15" s="37"/>
      <c r="AZ15" s="37"/>
      <c r="BB15" s="37">
        <f t="shared" si="14"/>
        <v>0</v>
      </c>
      <c r="BC15" s="37">
        <f t="shared" si="15"/>
        <v>0</v>
      </c>
      <c r="BD15" s="37">
        <f t="shared" si="16"/>
        <v>0</v>
      </c>
      <c r="BE15" s="37">
        <f t="shared" si="17"/>
        <v>0</v>
      </c>
      <c r="BF15" s="37">
        <f t="shared" si="18"/>
        <v>0</v>
      </c>
      <c r="BG15" s="37">
        <f t="shared" si="19"/>
        <v>0</v>
      </c>
      <c r="BH15" s="37">
        <f t="shared" si="27"/>
        <v>0</v>
      </c>
      <c r="BJ15" s="37"/>
      <c r="BL15" s="37">
        <f>IF(Uttag!F15="",Uttag!E15,0)/IF(Uttag!$F$2=Listor!$B$5,I15,1)</f>
        <v>0</v>
      </c>
      <c r="BM15" s="37">
        <f>Uttag!F15/IF(Uttag!$F$2=Listor!$B$5,I15,1)</f>
        <v>0</v>
      </c>
      <c r="BO15" s="81">
        <f t="shared" si="20"/>
        <v>10</v>
      </c>
      <c r="BP15" s="37">
        <f>IF(OR(BO15&gt;=10,BO15&lt;=4),Indata!$B$9,Indata!$B$10)</f>
        <v>0</v>
      </c>
    </row>
    <row r="16" spans="1:68" x14ac:dyDescent="0.25">
      <c r="A16" s="81" t="s">
        <v>29</v>
      </c>
      <c r="B16" s="153">
        <f>Indata!B21</f>
        <v>0</v>
      </c>
      <c r="C16" s="154">
        <v>12</v>
      </c>
      <c r="D16" s="148">
        <f t="shared" si="28"/>
        <v>45211</v>
      </c>
      <c r="E16" s="140"/>
      <c r="F16" s="141"/>
      <c r="G16" s="148"/>
      <c r="H16" s="37">
        <f t="shared" si="21"/>
        <v>0</v>
      </c>
      <c r="I16" s="81">
        <f>24+SUMIFS(Listor!$C$16:$C$17,Listor!$B$16:$B$17,Uttag!D16)</f>
        <v>24</v>
      </c>
      <c r="J16" s="37">
        <f t="shared" si="1"/>
        <v>0</v>
      </c>
      <c r="L16" s="160"/>
      <c r="M16" s="207">
        <v>1</v>
      </c>
      <c r="N16" s="207">
        <v>0</v>
      </c>
      <c r="O16" s="151"/>
      <c r="P16" s="166"/>
      <c r="Q16" s="167"/>
      <c r="R16" s="37"/>
      <c r="S16" s="37">
        <f t="shared" si="0"/>
        <v>0</v>
      </c>
      <c r="T16" s="37"/>
      <c r="U16" s="37">
        <f>(M16+(1-M16)*(1-N16))*L16*_xlfn.XLOOKUP(BO16,Priser!$A$4:$A$15,Priser!$J$4:$J$15)</f>
        <v>0</v>
      </c>
      <c r="V16" s="37">
        <f>AQ16*(SUMIFS(Priser!$J$4:$J$15,Priser!$A$4:$A$15,BO16)-(SUMIFS(Priser!$H$4:$H$15,Priser!$A$4:$A$15,BO16)/SUMIFS(Priser!$I$4:$I$15,Priser!$A$4:$A$15,BO16)))+AP16*(SUMIFS(Priser!$J$4:$J$15,Priser!$A$4:$A$15,BO16)-Priser!$E$6/SUMIFS(Priser!$I$4:$I$15,Priser!$A$4:$A$15,BO16))+AO16*(SUMIFS(Priser!$J$4:$J$15,Priser!$A$4:$A$15,BO16)-Priser!$D$5/SUMIFS(Priser!$I$4:$I$15,Priser!$A$4:$A$15,BO16))+AN16*(SUMIFS(Priser!$J$4:$J$15,Priser!$A$4:$A$15,BO16)-Priser!$C$4/SUMIFS(Priser!$I$4:$I$15,Priser!$A$4:$A$15,BO16))+AM16*(SUMIFS(Priser!$J$4:$J$15,Priser!$A$4:$A$15,BO16)-Priser!$B$4/SUMIFS(Priser!$I$4:$I$15,Priser!$A$4:$A$15,BO16))</f>
        <v>0</v>
      </c>
      <c r="W16" s="37">
        <f t="shared" si="22"/>
        <v>0</v>
      </c>
      <c r="X16" s="37"/>
      <c r="AA16" s="37">
        <f t="shared" si="2"/>
        <v>0</v>
      </c>
      <c r="AB16" s="37">
        <f t="shared" si="29"/>
        <v>0</v>
      </c>
      <c r="AC16" s="37">
        <f t="shared" si="3"/>
        <v>0</v>
      </c>
      <c r="AD16" s="37">
        <f t="shared" si="4"/>
        <v>0</v>
      </c>
      <c r="AE16" s="37">
        <f>IF(AD16&gt;=Priser!$L$7,Priser!$M$7,IF(AD16&gt;=Priser!$L$6,Priser!$M$6,IF(AD16&gt;=Priser!$L$5,Priser!$M$5,IF(AD16&gt;=Priser!$L$4,Priser!$M$4))))</f>
        <v>0</v>
      </c>
      <c r="AF16" s="37">
        <f>AE16*SUMIFS(Priser!$J$4:$J$15,Priser!$A$4:$A$15,$BO16)*AB16</f>
        <v>0</v>
      </c>
      <c r="AG16" s="37">
        <f t="shared" si="5"/>
        <v>0</v>
      </c>
      <c r="AH16" s="37">
        <f>IF(AG16&gt;=Priser!$N$7,Priser!$O$7,IF(AG16&gt;=Priser!$N$6,Priser!$O$6,IF(AG16&gt;=Priser!$N$5,Priser!$O$5,IF(AG16&gt;=Priser!$N$4,Priser!$O$4))))</f>
        <v>0</v>
      </c>
      <c r="AI16" s="37">
        <f>AH16*SUMIFS(Priser!$J$4:$J$15,Priser!$A$4:$A$15,$BO16)*AC16</f>
        <v>0</v>
      </c>
      <c r="AJ16" s="37"/>
      <c r="AK16" s="37"/>
      <c r="AL16" s="37"/>
      <c r="AM16" s="37">
        <f t="shared" si="6"/>
        <v>0</v>
      </c>
      <c r="AN16" s="37">
        <f t="shared" si="7"/>
        <v>0</v>
      </c>
      <c r="AO16" s="37">
        <f t="shared" si="8"/>
        <v>0</v>
      </c>
      <c r="AP16" s="37">
        <f t="shared" si="9"/>
        <v>0</v>
      </c>
      <c r="AQ16" s="37">
        <f t="shared" si="10"/>
        <v>0</v>
      </c>
      <c r="AR16" s="37">
        <f t="shared" si="11"/>
        <v>0</v>
      </c>
      <c r="AS16" s="37">
        <f t="shared" si="12"/>
        <v>0</v>
      </c>
      <c r="AT16" s="37">
        <f t="shared" si="23"/>
        <v>0</v>
      </c>
      <c r="AU16" s="37">
        <f t="shared" si="24"/>
        <v>0</v>
      </c>
      <c r="AV16" s="37">
        <f t="shared" si="25"/>
        <v>0</v>
      </c>
      <c r="AW16" s="37">
        <f t="shared" si="26"/>
        <v>0</v>
      </c>
      <c r="AX16" s="37">
        <f t="shared" si="13"/>
        <v>0</v>
      </c>
      <c r="AY16" s="37"/>
      <c r="AZ16" s="37"/>
      <c r="BB16" s="37">
        <f t="shared" si="14"/>
        <v>0</v>
      </c>
      <c r="BC16" s="37">
        <f t="shared" si="15"/>
        <v>0</v>
      </c>
      <c r="BD16" s="37">
        <f t="shared" si="16"/>
        <v>0</v>
      </c>
      <c r="BE16" s="37">
        <f t="shared" si="17"/>
        <v>0</v>
      </c>
      <c r="BF16" s="37">
        <f t="shared" si="18"/>
        <v>0</v>
      </c>
      <c r="BG16" s="37">
        <f t="shared" si="19"/>
        <v>0</v>
      </c>
      <c r="BH16" s="37">
        <f t="shared" si="27"/>
        <v>0</v>
      </c>
      <c r="BJ16" s="37"/>
      <c r="BL16" s="37">
        <f>IF(Uttag!F16="",Uttag!E16,0)/IF(Uttag!$F$2=Listor!$B$5,I16,1)</f>
        <v>0</v>
      </c>
      <c r="BM16" s="37">
        <f>Uttag!F16/IF(Uttag!$F$2=Listor!$B$5,I16,1)</f>
        <v>0</v>
      </c>
      <c r="BO16" s="81">
        <f t="shared" si="20"/>
        <v>10</v>
      </c>
      <c r="BP16" s="37">
        <f>IF(OR(BO16&gt;=10,BO16&lt;=4),Indata!$B$9,Indata!$B$10)</f>
        <v>0</v>
      </c>
    </row>
    <row r="17" spans="1:68" x14ac:dyDescent="0.25">
      <c r="A17" s="81" t="s">
        <v>30</v>
      </c>
      <c r="B17" s="153">
        <f>Indata!B22</f>
        <v>0</v>
      </c>
      <c r="C17" s="154">
        <v>1</v>
      </c>
      <c r="D17" s="148">
        <f t="shared" si="28"/>
        <v>45212</v>
      </c>
      <c r="E17" s="140"/>
      <c r="F17" s="141"/>
      <c r="G17" s="148"/>
      <c r="H17" s="37">
        <f t="shared" si="21"/>
        <v>0</v>
      </c>
      <c r="I17" s="81">
        <f>24+SUMIFS(Listor!$C$16:$C$17,Listor!$B$16:$B$17,Uttag!D17)</f>
        <v>24</v>
      </c>
      <c r="J17" s="37">
        <f t="shared" si="1"/>
        <v>0</v>
      </c>
      <c r="L17" s="160"/>
      <c r="M17" s="207">
        <v>1</v>
      </c>
      <c r="N17" s="207">
        <v>0</v>
      </c>
      <c r="O17" s="151"/>
      <c r="P17" s="166"/>
      <c r="Q17" s="167"/>
      <c r="R17" s="37"/>
      <c r="S17" s="37">
        <f t="shared" si="0"/>
        <v>0</v>
      </c>
      <c r="T17" s="37"/>
      <c r="U17" s="37">
        <f>(M17+(1-M17)*(1-N17))*L17*_xlfn.XLOOKUP(BO17,Priser!$A$4:$A$15,Priser!$J$4:$J$15)</f>
        <v>0</v>
      </c>
      <c r="V17" s="37">
        <f>AQ17*(SUMIFS(Priser!$J$4:$J$15,Priser!$A$4:$A$15,BO17)-(SUMIFS(Priser!$H$4:$H$15,Priser!$A$4:$A$15,BO17)/SUMIFS(Priser!$I$4:$I$15,Priser!$A$4:$A$15,BO17)))+AP17*(SUMIFS(Priser!$J$4:$J$15,Priser!$A$4:$A$15,BO17)-Priser!$E$6/SUMIFS(Priser!$I$4:$I$15,Priser!$A$4:$A$15,BO17))+AO17*(SUMIFS(Priser!$J$4:$J$15,Priser!$A$4:$A$15,BO17)-Priser!$D$5/SUMIFS(Priser!$I$4:$I$15,Priser!$A$4:$A$15,BO17))+AN17*(SUMIFS(Priser!$J$4:$J$15,Priser!$A$4:$A$15,BO17)-Priser!$C$4/SUMIFS(Priser!$I$4:$I$15,Priser!$A$4:$A$15,BO17))+AM17*(SUMIFS(Priser!$J$4:$J$15,Priser!$A$4:$A$15,BO17)-Priser!$B$4/SUMIFS(Priser!$I$4:$I$15,Priser!$A$4:$A$15,BO17))</f>
        <v>0</v>
      </c>
      <c r="W17" s="37">
        <f t="shared" si="22"/>
        <v>0</v>
      </c>
      <c r="X17" s="37"/>
      <c r="AA17" s="37">
        <f t="shared" si="2"/>
        <v>0</v>
      </c>
      <c r="AB17" s="37">
        <f t="shared" si="29"/>
        <v>0</v>
      </c>
      <c r="AC17" s="37">
        <f t="shared" si="3"/>
        <v>0</v>
      </c>
      <c r="AD17" s="37">
        <f t="shared" si="4"/>
        <v>0</v>
      </c>
      <c r="AE17" s="37">
        <f>IF(AD17&gt;=Priser!$L$7,Priser!$M$7,IF(AD17&gt;=Priser!$L$6,Priser!$M$6,IF(AD17&gt;=Priser!$L$5,Priser!$M$5,IF(AD17&gt;=Priser!$L$4,Priser!$M$4))))</f>
        <v>0</v>
      </c>
      <c r="AF17" s="37">
        <f>AE17*SUMIFS(Priser!$J$4:$J$15,Priser!$A$4:$A$15,$BO17)*AB17</f>
        <v>0</v>
      </c>
      <c r="AG17" s="37">
        <f t="shared" si="5"/>
        <v>0</v>
      </c>
      <c r="AH17" s="37">
        <f>IF(AG17&gt;=Priser!$N$7,Priser!$O$7,IF(AG17&gt;=Priser!$N$6,Priser!$O$6,IF(AG17&gt;=Priser!$N$5,Priser!$O$5,IF(AG17&gt;=Priser!$N$4,Priser!$O$4))))</f>
        <v>0</v>
      </c>
      <c r="AI17" s="37">
        <f>AH17*SUMIFS(Priser!$J$4:$J$15,Priser!$A$4:$A$15,$BO17)*AC17</f>
        <v>0</v>
      </c>
      <c r="AJ17" s="37"/>
      <c r="AK17" s="37"/>
      <c r="AL17" s="37"/>
      <c r="AM17" s="37">
        <f t="shared" si="6"/>
        <v>0</v>
      </c>
      <c r="AN17" s="37">
        <f t="shared" si="7"/>
        <v>0</v>
      </c>
      <c r="AO17" s="37">
        <f t="shared" si="8"/>
        <v>0</v>
      </c>
      <c r="AP17" s="37">
        <f t="shared" si="9"/>
        <v>0</v>
      </c>
      <c r="AQ17" s="37">
        <f t="shared" si="10"/>
        <v>0</v>
      </c>
      <c r="AR17" s="37">
        <f t="shared" si="11"/>
        <v>0</v>
      </c>
      <c r="AS17" s="37">
        <f t="shared" si="12"/>
        <v>0</v>
      </c>
      <c r="AT17" s="37">
        <f t="shared" si="23"/>
        <v>0</v>
      </c>
      <c r="AU17" s="37">
        <f t="shared" si="24"/>
        <v>0</v>
      </c>
      <c r="AV17" s="37">
        <f t="shared" si="25"/>
        <v>0</v>
      </c>
      <c r="AW17" s="37">
        <f t="shared" si="26"/>
        <v>0</v>
      </c>
      <c r="AX17" s="37">
        <f t="shared" si="13"/>
        <v>0</v>
      </c>
      <c r="AY17" s="37"/>
      <c r="AZ17" s="37"/>
      <c r="BB17" s="37">
        <f t="shared" si="14"/>
        <v>0</v>
      </c>
      <c r="BC17" s="37">
        <f t="shared" si="15"/>
        <v>0</v>
      </c>
      <c r="BD17" s="37">
        <f t="shared" si="16"/>
        <v>0</v>
      </c>
      <c r="BE17" s="37">
        <f t="shared" si="17"/>
        <v>0</v>
      </c>
      <c r="BF17" s="37">
        <f t="shared" si="18"/>
        <v>0</v>
      </c>
      <c r="BG17" s="37">
        <f t="shared" si="19"/>
        <v>0</v>
      </c>
      <c r="BH17" s="37">
        <f t="shared" si="27"/>
        <v>0</v>
      </c>
      <c r="BJ17" s="37"/>
      <c r="BL17" s="37">
        <f>IF(Uttag!F17="",Uttag!E17,0)/IF(Uttag!$F$2=Listor!$B$5,I17,1)</f>
        <v>0</v>
      </c>
      <c r="BM17" s="37">
        <f>Uttag!F17/IF(Uttag!$F$2=Listor!$B$5,I17,1)</f>
        <v>0</v>
      </c>
      <c r="BO17" s="81">
        <f t="shared" si="20"/>
        <v>10</v>
      </c>
      <c r="BP17" s="37">
        <f>IF(OR(BO17&gt;=10,BO17&lt;=4),Indata!$B$9,Indata!$B$10)</f>
        <v>0</v>
      </c>
    </row>
    <row r="18" spans="1:68" x14ac:dyDescent="0.25">
      <c r="A18" s="81" t="s">
        <v>31</v>
      </c>
      <c r="B18" s="153">
        <f>Indata!B23</f>
        <v>0</v>
      </c>
      <c r="C18" s="154">
        <v>2</v>
      </c>
      <c r="D18" s="148">
        <f t="shared" si="28"/>
        <v>45213</v>
      </c>
      <c r="E18" s="140"/>
      <c r="F18" s="141"/>
      <c r="G18" s="148"/>
      <c r="H18" s="37">
        <f t="shared" si="21"/>
        <v>0</v>
      </c>
      <c r="I18" s="81">
        <f>24+SUMIFS(Listor!$C$16:$C$17,Listor!$B$16:$B$17,Uttag!D18)</f>
        <v>24</v>
      </c>
      <c r="J18" s="37">
        <f t="shared" si="1"/>
        <v>0</v>
      </c>
      <c r="L18" s="160"/>
      <c r="M18" s="207">
        <v>1</v>
      </c>
      <c r="N18" s="207">
        <v>0</v>
      </c>
      <c r="O18" s="151"/>
      <c r="P18" s="166"/>
      <c r="Q18" s="167"/>
      <c r="R18" s="37"/>
      <c r="S18" s="37">
        <f t="shared" si="0"/>
        <v>0</v>
      </c>
      <c r="T18" s="37"/>
      <c r="U18" s="37">
        <f>(M18+(1-M18)*(1-N18))*L18*_xlfn.XLOOKUP(BO18,Priser!$A$4:$A$15,Priser!$J$4:$J$15)</f>
        <v>0</v>
      </c>
      <c r="V18" s="37">
        <f>AQ18*(SUMIFS(Priser!$J$4:$J$15,Priser!$A$4:$A$15,BO18)-(SUMIFS(Priser!$H$4:$H$15,Priser!$A$4:$A$15,BO18)/SUMIFS(Priser!$I$4:$I$15,Priser!$A$4:$A$15,BO18)))+AP18*(SUMIFS(Priser!$J$4:$J$15,Priser!$A$4:$A$15,BO18)-Priser!$E$6/SUMIFS(Priser!$I$4:$I$15,Priser!$A$4:$A$15,BO18))+AO18*(SUMIFS(Priser!$J$4:$J$15,Priser!$A$4:$A$15,BO18)-Priser!$D$5/SUMIFS(Priser!$I$4:$I$15,Priser!$A$4:$A$15,BO18))+AN18*(SUMIFS(Priser!$J$4:$J$15,Priser!$A$4:$A$15,BO18)-Priser!$C$4/SUMIFS(Priser!$I$4:$I$15,Priser!$A$4:$A$15,BO18))+AM18*(SUMIFS(Priser!$J$4:$J$15,Priser!$A$4:$A$15,BO18)-Priser!$B$4/SUMIFS(Priser!$I$4:$I$15,Priser!$A$4:$A$15,BO18))</f>
        <v>0</v>
      </c>
      <c r="W18" s="37">
        <f t="shared" si="22"/>
        <v>0</v>
      </c>
      <c r="X18" s="37"/>
      <c r="AA18" s="37">
        <f t="shared" si="2"/>
        <v>0</v>
      </c>
      <c r="AB18" s="37">
        <f t="shared" si="29"/>
        <v>0</v>
      </c>
      <c r="AC18" s="37">
        <f t="shared" si="3"/>
        <v>0</v>
      </c>
      <c r="AD18" s="37">
        <f t="shared" si="4"/>
        <v>0</v>
      </c>
      <c r="AE18" s="37">
        <f>IF(AD18&gt;=Priser!$L$7,Priser!$M$7,IF(AD18&gt;=Priser!$L$6,Priser!$M$6,IF(AD18&gt;=Priser!$L$5,Priser!$M$5,IF(AD18&gt;=Priser!$L$4,Priser!$M$4))))</f>
        <v>0</v>
      </c>
      <c r="AF18" s="37">
        <f>AE18*SUMIFS(Priser!$J$4:$J$15,Priser!$A$4:$A$15,$BO18)*AB18</f>
        <v>0</v>
      </c>
      <c r="AG18" s="37">
        <f t="shared" si="5"/>
        <v>0</v>
      </c>
      <c r="AH18" s="37">
        <f>IF(AG18&gt;=Priser!$N$7,Priser!$O$7,IF(AG18&gt;=Priser!$N$6,Priser!$O$6,IF(AG18&gt;=Priser!$N$5,Priser!$O$5,IF(AG18&gt;=Priser!$N$4,Priser!$O$4))))</f>
        <v>0</v>
      </c>
      <c r="AI18" s="37">
        <f>AH18*SUMIFS(Priser!$J$4:$J$15,Priser!$A$4:$A$15,$BO18)*AC18</f>
        <v>0</v>
      </c>
      <c r="AJ18" s="37"/>
      <c r="AK18" s="37"/>
      <c r="AL18" s="37"/>
      <c r="AM18" s="37">
        <f t="shared" si="6"/>
        <v>0</v>
      </c>
      <c r="AN18" s="37">
        <f t="shared" si="7"/>
        <v>0</v>
      </c>
      <c r="AO18" s="37">
        <f t="shared" si="8"/>
        <v>0</v>
      </c>
      <c r="AP18" s="37">
        <f t="shared" si="9"/>
        <v>0</v>
      </c>
      <c r="AQ18" s="37">
        <f t="shared" si="10"/>
        <v>0</v>
      </c>
      <c r="AR18" s="37">
        <f t="shared" si="11"/>
        <v>0</v>
      </c>
      <c r="AS18" s="37">
        <f t="shared" si="12"/>
        <v>0</v>
      </c>
      <c r="AT18" s="37">
        <f t="shared" si="23"/>
        <v>0</v>
      </c>
      <c r="AU18" s="37">
        <f t="shared" si="24"/>
        <v>0</v>
      </c>
      <c r="AV18" s="37">
        <f t="shared" si="25"/>
        <v>0</v>
      </c>
      <c r="AW18" s="37">
        <f t="shared" si="26"/>
        <v>0</v>
      </c>
      <c r="AX18" s="37">
        <f t="shared" si="13"/>
        <v>0</v>
      </c>
      <c r="AY18" s="37"/>
      <c r="AZ18" s="37"/>
      <c r="BB18" s="37">
        <f t="shared" si="14"/>
        <v>0</v>
      </c>
      <c r="BC18" s="37">
        <f t="shared" si="15"/>
        <v>0</v>
      </c>
      <c r="BD18" s="37">
        <f t="shared" si="16"/>
        <v>0</v>
      </c>
      <c r="BE18" s="37">
        <f t="shared" si="17"/>
        <v>0</v>
      </c>
      <c r="BF18" s="37">
        <f t="shared" si="18"/>
        <v>0</v>
      </c>
      <c r="BG18" s="37">
        <f t="shared" si="19"/>
        <v>0</v>
      </c>
      <c r="BH18" s="37">
        <f t="shared" si="27"/>
        <v>0</v>
      </c>
      <c r="BJ18" s="37"/>
      <c r="BL18" s="37">
        <f>IF(Uttag!F18="",Uttag!E18,0)/IF(Uttag!$F$2=Listor!$B$5,I18,1)</f>
        <v>0</v>
      </c>
      <c r="BM18" s="37">
        <f>Uttag!F18/IF(Uttag!$F$2=Listor!$B$5,I18,1)</f>
        <v>0</v>
      </c>
      <c r="BO18" s="81">
        <f t="shared" si="20"/>
        <v>10</v>
      </c>
      <c r="BP18" s="37">
        <f>IF(OR(BO18&gt;=10,BO18&lt;=4),Indata!$B$9,Indata!$B$10)</f>
        <v>0</v>
      </c>
    </row>
    <row r="19" spans="1:68" x14ac:dyDescent="0.25">
      <c r="A19" s="81" t="s">
        <v>32</v>
      </c>
      <c r="B19" s="153">
        <f>Indata!B24</f>
        <v>0</v>
      </c>
      <c r="C19" s="154">
        <v>3</v>
      </c>
      <c r="D19" s="148">
        <f t="shared" si="28"/>
        <v>45214</v>
      </c>
      <c r="E19" s="140"/>
      <c r="F19" s="141"/>
      <c r="G19" s="148"/>
      <c r="H19" s="37">
        <f t="shared" si="21"/>
        <v>0</v>
      </c>
      <c r="I19" s="81">
        <f>24+SUMIFS(Listor!$C$16:$C$17,Listor!$B$16:$B$17,Uttag!D19)</f>
        <v>24</v>
      </c>
      <c r="J19" s="37">
        <f t="shared" si="1"/>
        <v>0</v>
      </c>
      <c r="L19" s="160"/>
      <c r="M19" s="207">
        <v>1</v>
      </c>
      <c r="N19" s="207">
        <v>0</v>
      </c>
      <c r="O19" s="151"/>
      <c r="P19" s="166"/>
      <c r="Q19" s="167"/>
      <c r="R19" s="37"/>
      <c r="S19" s="37">
        <f t="shared" si="0"/>
        <v>0</v>
      </c>
      <c r="T19" s="37"/>
      <c r="U19" s="37">
        <f>(M19+(1-M19)*(1-N19))*L19*_xlfn.XLOOKUP(BO19,Priser!$A$4:$A$15,Priser!$J$4:$J$15)</f>
        <v>0</v>
      </c>
      <c r="V19" s="37">
        <f>AQ19*(SUMIFS(Priser!$J$4:$J$15,Priser!$A$4:$A$15,BO19)-(SUMIFS(Priser!$H$4:$H$15,Priser!$A$4:$A$15,BO19)/SUMIFS(Priser!$I$4:$I$15,Priser!$A$4:$A$15,BO19)))+AP19*(SUMIFS(Priser!$J$4:$J$15,Priser!$A$4:$A$15,BO19)-Priser!$E$6/SUMIFS(Priser!$I$4:$I$15,Priser!$A$4:$A$15,BO19))+AO19*(SUMIFS(Priser!$J$4:$J$15,Priser!$A$4:$A$15,BO19)-Priser!$D$5/SUMIFS(Priser!$I$4:$I$15,Priser!$A$4:$A$15,BO19))+AN19*(SUMIFS(Priser!$J$4:$J$15,Priser!$A$4:$A$15,BO19)-Priser!$C$4/SUMIFS(Priser!$I$4:$I$15,Priser!$A$4:$A$15,BO19))+AM19*(SUMIFS(Priser!$J$4:$J$15,Priser!$A$4:$A$15,BO19)-Priser!$B$4/SUMIFS(Priser!$I$4:$I$15,Priser!$A$4:$A$15,BO19))</f>
        <v>0</v>
      </c>
      <c r="W19" s="37">
        <f t="shared" si="22"/>
        <v>0</v>
      </c>
      <c r="X19" s="37"/>
      <c r="AA19" s="37">
        <f t="shared" si="2"/>
        <v>0</v>
      </c>
      <c r="AB19" s="37">
        <f t="shared" si="29"/>
        <v>0</v>
      </c>
      <c r="AC19" s="37">
        <f t="shared" si="3"/>
        <v>0</v>
      </c>
      <c r="AD19" s="37">
        <f t="shared" si="4"/>
        <v>0</v>
      </c>
      <c r="AE19" s="37">
        <f>IF(AD19&gt;=Priser!$L$7,Priser!$M$7,IF(AD19&gt;=Priser!$L$6,Priser!$M$6,IF(AD19&gt;=Priser!$L$5,Priser!$M$5,IF(AD19&gt;=Priser!$L$4,Priser!$M$4))))</f>
        <v>0</v>
      </c>
      <c r="AF19" s="37">
        <f>AE19*SUMIFS(Priser!$J$4:$J$15,Priser!$A$4:$A$15,$BO19)*AB19</f>
        <v>0</v>
      </c>
      <c r="AG19" s="37">
        <f t="shared" si="5"/>
        <v>0</v>
      </c>
      <c r="AH19" s="37">
        <f>IF(AG19&gt;=Priser!$N$7,Priser!$O$7,IF(AG19&gt;=Priser!$N$6,Priser!$O$6,IF(AG19&gt;=Priser!$N$5,Priser!$O$5,IF(AG19&gt;=Priser!$N$4,Priser!$O$4))))</f>
        <v>0</v>
      </c>
      <c r="AI19" s="37">
        <f>AH19*SUMIFS(Priser!$J$4:$J$15,Priser!$A$4:$A$15,$BO19)*AC19</f>
        <v>0</v>
      </c>
      <c r="AJ19" s="37"/>
      <c r="AK19" s="37"/>
      <c r="AL19" s="37"/>
      <c r="AM19" s="37">
        <f t="shared" si="6"/>
        <v>0</v>
      </c>
      <c r="AN19" s="37">
        <f t="shared" si="7"/>
        <v>0</v>
      </c>
      <c r="AO19" s="37">
        <f t="shared" si="8"/>
        <v>0</v>
      </c>
      <c r="AP19" s="37">
        <f t="shared" si="9"/>
        <v>0</v>
      </c>
      <c r="AQ19" s="37">
        <f t="shared" si="10"/>
        <v>0</v>
      </c>
      <c r="AR19" s="37">
        <f t="shared" si="11"/>
        <v>0</v>
      </c>
      <c r="AS19" s="37">
        <f t="shared" si="12"/>
        <v>0</v>
      </c>
      <c r="AT19" s="37">
        <f t="shared" si="23"/>
        <v>0</v>
      </c>
      <c r="AU19" s="37">
        <f t="shared" si="24"/>
        <v>0</v>
      </c>
      <c r="AV19" s="37">
        <f t="shared" si="25"/>
        <v>0</v>
      </c>
      <c r="AW19" s="37">
        <f t="shared" si="26"/>
        <v>0</v>
      </c>
      <c r="AX19" s="37">
        <f t="shared" si="13"/>
        <v>0</v>
      </c>
      <c r="AY19" s="37"/>
      <c r="AZ19" s="37"/>
      <c r="BB19" s="37">
        <f t="shared" si="14"/>
        <v>0</v>
      </c>
      <c r="BC19" s="37">
        <f t="shared" si="15"/>
        <v>0</v>
      </c>
      <c r="BD19" s="37">
        <f t="shared" si="16"/>
        <v>0</v>
      </c>
      <c r="BE19" s="37">
        <f t="shared" si="17"/>
        <v>0</v>
      </c>
      <c r="BF19" s="37">
        <f t="shared" si="18"/>
        <v>0</v>
      </c>
      <c r="BG19" s="37">
        <f t="shared" si="19"/>
        <v>0</v>
      </c>
      <c r="BH19" s="37">
        <f t="shared" si="27"/>
        <v>0</v>
      </c>
      <c r="BJ19" s="37"/>
      <c r="BL19" s="37">
        <f>IF(Uttag!F19="",Uttag!E19,0)/IF(Uttag!$F$2=Listor!$B$5,I19,1)</f>
        <v>0</v>
      </c>
      <c r="BM19" s="37">
        <f>Uttag!F19/IF(Uttag!$F$2=Listor!$B$5,I19,1)</f>
        <v>0</v>
      </c>
      <c r="BO19" s="81">
        <f t="shared" si="20"/>
        <v>10</v>
      </c>
      <c r="BP19" s="37">
        <f>IF(OR(BO19&gt;=10,BO19&lt;=4),Indata!$B$9,Indata!$B$10)</f>
        <v>0</v>
      </c>
    </row>
    <row r="20" spans="1:68" x14ac:dyDescent="0.25">
      <c r="A20" s="81" t="s">
        <v>33</v>
      </c>
      <c r="B20" s="153">
        <f>Indata!B25</f>
        <v>0</v>
      </c>
      <c r="C20" s="154">
        <v>4</v>
      </c>
      <c r="D20" s="148">
        <f t="shared" si="28"/>
        <v>45215</v>
      </c>
      <c r="E20" s="140"/>
      <c r="F20" s="141"/>
      <c r="G20" s="148"/>
      <c r="H20" s="37">
        <f t="shared" si="21"/>
        <v>0</v>
      </c>
      <c r="I20" s="81">
        <f>24+SUMIFS(Listor!$C$16:$C$17,Listor!$B$16:$B$17,Uttag!D20)</f>
        <v>24</v>
      </c>
      <c r="J20" s="37">
        <f t="shared" si="1"/>
        <v>0</v>
      </c>
      <c r="L20" s="160"/>
      <c r="M20" s="207">
        <v>1</v>
      </c>
      <c r="N20" s="207">
        <v>0</v>
      </c>
      <c r="O20" s="151"/>
      <c r="P20" s="166"/>
      <c r="Q20" s="167"/>
      <c r="R20" s="37"/>
      <c r="S20" s="37">
        <f t="shared" si="0"/>
        <v>0</v>
      </c>
      <c r="T20" s="37"/>
      <c r="U20" s="37">
        <f>(M20+(1-M20)*(1-N20))*L20*_xlfn.XLOOKUP(BO20,Priser!$A$4:$A$15,Priser!$J$4:$J$15)</f>
        <v>0</v>
      </c>
      <c r="V20" s="37">
        <f>AQ20*(SUMIFS(Priser!$J$4:$J$15,Priser!$A$4:$A$15,BO20)-(SUMIFS(Priser!$H$4:$H$15,Priser!$A$4:$A$15,BO20)/SUMIFS(Priser!$I$4:$I$15,Priser!$A$4:$A$15,BO20)))+AP20*(SUMIFS(Priser!$J$4:$J$15,Priser!$A$4:$A$15,BO20)-Priser!$E$6/SUMIFS(Priser!$I$4:$I$15,Priser!$A$4:$A$15,BO20))+AO20*(SUMIFS(Priser!$J$4:$J$15,Priser!$A$4:$A$15,BO20)-Priser!$D$5/SUMIFS(Priser!$I$4:$I$15,Priser!$A$4:$A$15,BO20))+AN20*(SUMIFS(Priser!$J$4:$J$15,Priser!$A$4:$A$15,BO20)-Priser!$C$4/SUMIFS(Priser!$I$4:$I$15,Priser!$A$4:$A$15,BO20))+AM20*(SUMIFS(Priser!$J$4:$J$15,Priser!$A$4:$A$15,BO20)-Priser!$B$4/SUMIFS(Priser!$I$4:$I$15,Priser!$A$4:$A$15,BO20))</f>
        <v>0</v>
      </c>
      <c r="W20" s="37">
        <f t="shared" si="22"/>
        <v>0</v>
      </c>
      <c r="X20" s="37"/>
      <c r="AA20" s="37">
        <f t="shared" si="2"/>
        <v>0</v>
      </c>
      <c r="AB20" s="37">
        <f t="shared" si="29"/>
        <v>0</v>
      </c>
      <c r="AC20" s="37">
        <f t="shared" si="3"/>
        <v>0</v>
      </c>
      <c r="AD20" s="37">
        <f t="shared" si="4"/>
        <v>0</v>
      </c>
      <c r="AE20" s="37">
        <f>IF(AD20&gt;=Priser!$L$7,Priser!$M$7,IF(AD20&gt;=Priser!$L$6,Priser!$M$6,IF(AD20&gt;=Priser!$L$5,Priser!$M$5,IF(AD20&gt;=Priser!$L$4,Priser!$M$4))))</f>
        <v>0</v>
      </c>
      <c r="AF20" s="37">
        <f>AE20*SUMIFS(Priser!$J$4:$J$15,Priser!$A$4:$A$15,$BO20)*AB20</f>
        <v>0</v>
      </c>
      <c r="AG20" s="37">
        <f t="shared" si="5"/>
        <v>0</v>
      </c>
      <c r="AH20" s="37">
        <f>IF(AG20&gt;=Priser!$N$7,Priser!$O$7,IF(AG20&gt;=Priser!$N$6,Priser!$O$6,IF(AG20&gt;=Priser!$N$5,Priser!$O$5,IF(AG20&gt;=Priser!$N$4,Priser!$O$4))))</f>
        <v>0</v>
      </c>
      <c r="AI20" s="37">
        <f>AH20*SUMIFS(Priser!$J$4:$J$15,Priser!$A$4:$A$15,$BO20)*AC20</f>
        <v>0</v>
      </c>
      <c r="AJ20" s="37"/>
      <c r="AK20" s="37"/>
      <c r="AL20" s="37"/>
      <c r="AM20" s="37">
        <f t="shared" si="6"/>
        <v>0</v>
      </c>
      <c r="AN20" s="37">
        <f t="shared" si="7"/>
        <v>0</v>
      </c>
      <c r="AO20" s="37">
        <f t="shared" si="8"/>
        <v>0</v>
      </c>
      <c r="AP20" s="37">
        <f t="shared" si="9"/>
        <v>0</v>
      </c>
      <c r="AQ20" s="37">
        <f t="shared" si="10"/>
        <v>0</v>
      </c>
      <c r="AR20" s="37">
        <f t="shared" si="11"/>
        <v>0</v>
      </c>
      <c r="AS20" s="37">
        <f t="shared" si="12"/>
        <v>0</v>
      </c>
      <c r="AT20" s="37">
        <f t="shared" si="23"/>
        <v>0</v>
      </c>
      <c r="AU20" s="37">
        <f t="shared" si="24"/>
        <v>0</v>
      </c>
      <c r="AV20" s="37">
        <f t="shared" si="25"/>
        <v>0</v>
      </c>
      <c r="AW20" s="37">
        <f t="shared" si="26"/>
        <v>0</v>
      </c>
      <c r="AX20" s="37">
        <f t="shared" si="13"/>
        <v>0</v>
      </c>
      <c r="AY20" s="37"/>
      <c r="AZ20" s="37"/>
      <c r="BB20" s="37">
        <f t="shared" si="14"/>
        <v>0</v>
      </c>
      <c r="BC20" s="37">
        <f t="shared" si="15"/>
        <v>0</v>
      </c>
      <c r="BD20" s="37">
        <f t="shared" si="16"/>
        <v>0</v>
      </c>
      <c r="BE20" s="37">
        <f t="shared" si="17"/>
        <v>0</v>
      </c>
      <c r="BF20" s="37">
        <f t="shared" si="18"/>
        <v>0</v>
      </c>
      <c r="BG20" s="37">
        <f t="shared" si="19"/>
        <v>0</v>
      </c>
      <c r="BH20" s="37">
        <f t="shared" si="27"/>
        <v>0</v>
      </c>
      <c r="BJ20" s="37"/>
      <c r="BL20" s="37">
        <f>IF(Uttag!F20="",Uttag!E20,0)/IF(Uttag!$F$2=Listor!$B$5,I20,1)</f>
        <v>0</v>
      </c>
      <c r="BM20" s="37">
        <f>Uttag!F20/IF(Uttag!$F$2=Listor!$B$5,I20,1)</f>
        <v>0</v>
      </c>
      <c r="BO20" s="81">
        <f t="shared" si="20"/>
        <v>10</v>
      </c>
      <c r="BP20" s="37">
        <f>IF(OR(BO20&gt;=10,BO20&lt;=4),Indata!$B$9,Indata!$B$10)</f>
        <v>0</v>
      </c>
    </row>
    <row r="21" spans="1:68" x14ac:dyDescent="0.25">
      <c r="A21" s="81" t="s">
        <v>12</v>
      </c>
      <c r="B21" s="153">
        <f>Indata!B26</f>
        <v>0</v>
      </c>
      <c r="C21" s="154">
        <v>5</v>
      </c>
      <c r="D21" s="148">
        <f t="shared" si="28"/>
        <v>45216</v>
      </c>
      <c r="E21" s="140"/>
      <c r="F21" s="141"/>
      <c r="G21" s="148"/>
      <c r="H21" s="37">
        <f t="shared" si="21"/>
        <v>0</v>
      </c>
      <c r="I21" s="81">
        <f>24+SUMIFS(Listor!$C$16:$C$17,Listor!$B$16:$B$17,Uttag!D21)</f>
        <v>24</v>
      </c>
      <c r="J21" s="37">
        <f t="shared" si="1"/>
        <v>0</v>
      </c>
      <c r="L21" s="160"/>
      <c r="M21" s="207">
        <v>1</v>
      </c>
      <c r="N21" s="207">
        <v>0</v>
      </c>
      <c r="O21" s="151"/>
      <c r="P21" s="166"/>
      <c r="Q21" s="167"/>
      <c r="R21" s="37"/>
      <c r="S21" s="37">
        <f t="shared" si="0"/>
        <v>0</v>
      </c>
      <c r="T21" s="37"/>
      <c r="U21" s="37">
        <f>(M21+(1-M21)*(1-N21))*L21*_xlfn.XLOOKUP(BO21,Priser!$A$4:$A$15,Priser!$J$4:$J$15)</f>
        <v>0</v>
      </c>
      <c r="V21" s="37">
        <f>AQ21*(SUMIFS(Priser!$J$4:$J$15,Priser!$A$4:$A$15,BO21)-(SUMIFS(Priser!$H$4:$H$15,Priser!$A$4:$A$15,BO21)/SUMIFS(Priser!$I$4:$I$15,Priser!$A$4:$A$15,BO21)))+AP21*(SUMIFS(Priser!$J$4:$J$15,Priser!$A$4:$A$15,BO21)-Priser!$E$6/SUMIFS(Priser!$I$4:$I$15,Priser!$A$4:$A$15,BO21))+AO21*(SUMIFS(Priser!$J$4:$J$15,Priser!$A$4:$A$15,BO21)-Priser!$D$5/SUMIFS(Priser!$I$4:$I$15,Priser!$A$4:$A$15,BO21))+AN21*(SUMIFS(Priser!$J$4:$J$15,Priser!$A$4:$A$15,BO21)-Priser!$C$4/SUMIFS(Priser!$I$4:$I$15,Priser!$A$4:$A$15,BO21))+AM21*(SUMIFS(Priser!$J$4:$J$15,Priser!$A$4:$A$15,BO21)-Priser!$B$4/SUMIFS(Priser!$I$4:$I$15,Priser!$A$4:$A$15,BO21))</f>
        <v>0</v>
      </c>
      <c r="W21" s="37">
        <f t="shared" si="22"/>
        <v>0</v>
      </c>
      <c r="X21" s="37"/>
      <c r="AA21" s="37">
        <f t="shared" si="2"/>
        <v>0</v>
      </c>
      <c r="AB21" s="37">
        <f t="shared" si="29"/>
        <v>0</v>
      </c>
      <c r="AC21" s="37">
        <f t="shared" si="3"/>
        <v>0</v>
      </c>
      <c r="AD21" s="37">
        <f t="shared" si="4"/>
        <v>0</v>
      </c>
      <c r="AE21" s="37">
        <f>IF(AD21&gt;=Priser!$L$7,Priser!$M$7,IF(AD21&gt;=Priser!$L$6,Priser!$M$6,IF(AD21&gt;=Priser!$L$5,Priser!$M$5,IF(AD21&gt;=Priser!$L$4,Priser!$M$4))))</f>
        <v>0</v>
      </c>
      <c r="AF21" s="37">
        <f>AE21*SUMIFS(Priser!$J$4:$J$15,Priser!$A$4:$A$15,$BO21)*AB21</f>
        <v>0</v>
      </c>
      <c r="AG21" s="37">
        <f t="shared" si="5"/>
        <v>0</v>
      </c>
      <c r="AH21" s="37">
        <f>IF(AG21&gt;=Priser!$N$7,Priser!$O$7,IF(AG21&gt;=Priser!$N$6,Priser!$O$6,IF(AG21&gt;=Priser!$N$5,Priser!$O$5,IF(AG21&gt;=Priser!$N$4,Priser!$O$4))))</f>
        <v>0</v>
      </c>
      <c r="AI21" s="37">
        <f>AH21*SUMIFS(Priser!$J$4:$J$15,Priser!$A$4:$A$15,$BO21)*AC21</f>
        <v>0</v>
      </c>
      <c r="AJ21" s="37"/>
      <c r="AK21" s="37"/>
      <c r="AL21" s="37"/>
      <c r="AM21" s="37">
        <f t="shared" si="6"/>
        <v>0</v>
      </c>
      <c r="AN21" s="37">
        <f t="shared" si="7"/>
        <v>0</v>
      </c>
      <c r="AO21" s="37">
        <f t="shared" si="8"/>
        <v>0</v>
      </c>
      <c r="AP21" s="37">
        <f t="shared" si="9"/>
        <v>0</v>
      </c>
      <c r="AQ21" s="37">
        <f t="shared" si="10"/>
        <v>0</v>
      </c>
      <c r="AR21" s="37">
        <f t="shared" si="11"/>
        <v>0</v>
      </c>
      <c r="AS21" s="37">
        <f t="shared" si="12"/>
        <v>0</v>
      </c>
      <c r="AT21" s="37">
        <f t="shared" si="23"/>
        <v>0</v>
      </c>
      <c r="AU21" s="37">
        <f t="shared" si="24"/>
        <v>0</v>
      </c>
      <c r="AV21" s="37">
        <f t="shared" si="25"/>
        <v>0</v>
      </c>
      <c r="AW21" s="37">
        <f t="shared" si="26"/>
        <v>0</v>
      </c>
      <c r="AX21" s="37">
        <f t="shared" si="13"/>
        <v>0</v>
      </c>
      <c r="AY21" s="37"/>
      <c r="AZ21" s="37"/>
      <c r="BB21" s="37">
        <f t="shared" si="14"/>
        <v>0</v>
      </c>
      <c r="BC21" s="37">
        <f t="shared" si="15"/>
        <v>0</v>
      </c>
      <c r="BD21" s="37">
        <f t="shared" si="16"/>
        <v>0</v>
      </c>
      <c r="BE21" s="37">
        <f t="shared" si="17"/>
        <v>0</v>
      </c>
      <c r="BF21" s="37">
        <f t="shared" si="18"/>
        <v>0</v>
      </c>
      <c r="BG21" s="37">
        <f t="shared" si="19"/>
        <v>0</v>
      </c>
      <c r="BH21" s="37">
        <f t="shared" si="27"/>
        <v>0</v>
      </c>
      <c r="BJ21" s="37"/>
      <c r="BL21" s="37">
        <f>IF(Uttag!F21="",Uttag!E21,0)/IF(Uttag!$F$2=Listor!$B$5,I21,1)</f>
        <v>0</v>
      </c>
      <c r="BM21" s="37">
        <f>Uttag!F21/IF(Uttag!$F$2=Listor!$B$5,I21,1)</f>
        <v>0</v>
      </c>
      <c r="BO21" s="81">
        <f t="shared" si="20"/>
        <v>10</v>
      </c>
      <c r="BP21" s="37">
        <f>IF(OR(BO21&gt;=10,BO21&lt;=4),Indata!$B$9,Indata!$B$10)</f>
        <v>0</v>
      </c>
    </row>
    <row r="22" spans="1:68" x14ac:dyDescent="0.25">
      <c r="A22" s="81" t="s">
        <v>13</v>
      </c>
      <c r="B22" s="153">
        <f>Indata!B27</f>
        <v>0</v>
      </c>
      <c r="C22" s="154">
        <v>6</v>
      </c>
      <c r="D22" s="148">
        <f t="shared" si="28"/>
        <v>45217</v>
      </c>
      <c r="E22" s="140"/>
      <c r="F22" s="141"/>
      <c r="G22" s="148"/>
      <c r="H22" s="37">
        <f t="shared" si="21"/>
        <v>0</v>
      </c>
      <c r="I22" s="81">
        <f>24+SUMIFS(Listor!$C$16:$C$17,Listor!$B$16:$B$17,Uttag!D22)</f>
        <v>24</v>
      </c>
      <c r="J22" s="37">
        <f t="shared" si="1"/>
        <v>0</v>
      </c>
      <c r="L22" s="160"/>
      <c r="M22" s="207">
        <v>1</v>
      </c>
      <c r="N22" s="207">
        <v>0</v>
      </c>
      <c r="O22" s="151"/>
      <c r="P22" s="166"/>
      <c r="Q22" s="167"/>
      <c r="R22" s="37"/>
      <c r="S22" s="37">
        <f t="shared" si="0"/>
        <v>0</v>
      </c>
      <c r="T22" s="37"/>
      <c r="U22" s="37">
        <f>(M22+(1-M22)*(1-N22))*L22*_xlfn.XLOOKUP(BO22,Priser!$A$4:$A$15,Priser!$J$4:$J$15)</f>
        <v>0</v>
      </c>
      <c r="V22" s="37">
        <f>AQ22*(SUMIFS(Priser!$J$4:$J$15,Priser!$A$4:$A$15,BO22)-(SUMIFS(Priser!$H$4:$H$15,Priser!$A$4:$A$15,BO22)/SUMIFS(Priser!$I$4:$I$15,Priser!$A$4:$A$15,BO22)))+AP22*(SUMIFS(Priser!$J$4:$J$15,Priser!$A$4:$A$15,BO22)-Priser!$E$6/SUMIFS(Priser!$I$4:$I$15,Priser!$A$4:$A$15,BO22))+AO22*(SUMIFS(Priser!$J$4:$J$15,Priser!$A$4:$A$15,BO22)-Priser!$D$5/SUMIFS(Priser!$I$4:$I$15,Priser!$A$4:$A$15,BO22))+AN22*(SUMIFS(Priser!$J$4:$J$15,Priser!$A$4:$A$15,BO22)-Priser!$C$4/SUMIFS(Priser!$I$4:$I$15,Priser!$A$4:$A$15,BO22))+AM22*(SUMIFS(Priser!$J$4:$J$15,Priser!$A$4:$A$15,BO22)-Priser!$B$4/SUMIFS(Priser!$I$4:$I$15,Priser!$A$4:$A$15,BO22))</f>
        <v>0</v>
      </c>
      <c r="W22" s="37">
        <f t="shared" si="22"/>
        <v>0</v>
      </c>
      <c r="X22" s="37"/>
      <c r="AA22" s="37">
        <f t="shared" si="2"/>
        <v>0</v>
      </c>
      <c r="AB22" s="37">
        <f t="shared" si="29"/>
        <v>0</v>
      </c>
      <c r="AC22" s="37">
        <f t="shared" si="3"/>
        <v>0</v>
      </c>
      <c r="AD22" s="37">
        <f t="shared" si="4"/>
        <v>0</v>
      </c>
      <c r="AE22" s="37">
        <f>IF(AD22&gt;=Priser!$L$7,Priser!$M$7,IF(AD22&gt;=Priser!$L$6,Priser!$M$6,IF(AD22&gt;=Priser!$L$5,Priser!$M$5,IF(AD22&gt;=Priser!$L$4,Priser!$M$4))))</f>
        <v>0</v>
      </c>
      <c r="AF22" s="37">
        <f>AE22*SUMIFS(Priser!$J$4:$J$15,Priser!$A$4:$A$15,$BO22)*AB22</f>
        <v>0</v>
      </c>
      <c r="AG22" s="37">
        <f t="shared" si="5"/>
        <v>0</v>
      </c>
      <c r="AH22" s="37">
        <f>IF(AG22&gt;=Priser!$N$7,Priser!$O$7,IF(AG22&gt;=Priser!$N$6,Priser!$O$6,IF(AG22&gt;=Priser!$N$5,Priser!$O$5,IF(AG22&gt;=Priser!$N$4,Priser!$O$4))))</f>
        <v>0</v>
      </c>
      <c r="AI22" s="37">
        <f>AH22*SUMIFS(Priser!$J$4:$J$15,Priser!$A$4:$A$15,$BO22)*AC22</f>
        <v>0</v>
      </c>
      <c r="AJ22" s="37"/>
      <c r="AK22" s="37"/>
      <c r="AL22" s="37"/>
      <c r="AM22" s="37">
        <f t="shared" si="6"/>
        <v>0</v>
      </c>
      <c r="AN22" s="37">
        <f t="shared" si="7"/>
        <v>0</v>
      </c>
      <c r="AO22" s="37">
        <f t="shared" si="8"/>
        <v>0</v>
      </c>
      <c r="AP22" s="37">
        <f t="shared" si="9"/>
        <v>0</v>
      </c>
      <c r="AQ22" s="37">
        <f t="shared" si="10"/>
        <v>0</v>
      </c>
      <c r="AR22" s="37">
        <f t="shared" si="11"/>
        <v>0</v>
      </c>
      <c r="AS22" s="37">
        <f t="shared" si="12"/>
        <v>0</v>
      </c>
      <c r="AT22" s="37">
        <f t="shared" si="23"/>
        <v>0</v>
      </c>
      <c r="AU22" s="37">
        <f t="shared" si="24"/>
        <v>0</v>
      </c>
      <c r="AV22" s="37">
        <f t="shared" si="25"/>
        <v>0</v>
      </c>
      <c r="AW22" s="37">
        <f t="shared" si="26"/>
        <v>0</v>
      </c>
      <c r="AX22" s="37">
        <f t="shared" si="13"/>
        <v>0</v>
      </c>
      <c r="AY22" s="37"/>
      <c r="AZ22" s="37"/>
      <c r="BB22" s="37">
        <f t="shared" si="14"/>
        <v>0</v>
      </c>
      <c r="BC22" s="37">
        <f t="shared" si="15"/>
        <v>0</v>
      </c>
      <c r="BD22" s="37">
        <f t="shared" si="16"/>
        <v>0</v>
      </c>
      <c r="BE22" s="37">
        <f t="shared" si="17"/>
        <v>0</v>
      </c>
      <c r="BF22" s="37">
        <f t="shared" si="18"/>
        <v>0</v>
      </c>
      <c r="BG22" s="37">
        <f t="shared" si="19"/>
        <v>0</v>
      </c>
      <c r="BH22" s="37">
        <f t="shared" si="27"/>
        <v>0</v>
      </c>
      <c r="BJ22" s="37"/>
      <c r="BL22" s="37">
        <f>IF(Uttag!F22="",Uttag!E22,0)/IF(Uttag!$F$2=Listor!$B$5,I22,1)</f>
        <v>0</v>
      </c>
      <c r="BM22" s="37">
        <f>Uttag!F22/IF(Uttag!$F$2=Listor!$B$5,I22,1)</f>
        <v>0</v>
      </c>
      <c r="BO22" s="81">
        <f t="shared" si="20"/>
        <v>10</v>
      </c>
      <c r="BP22" s="37">
        <f>IF(OR(BO22&gt;=10,BO22&lt;=4),Indata!$B$9,Indata!$B$10)</f>
        <v>0</v>
      </c>
    </row>
    <row r="23" spans="1:68" x14ac:dyDescent="0.25">
      <c r="A23" s="81" t="s">
        <v>14</v>
      </c>
      <c r="B23" s="153">
        <f>Indata!B28</f>
        <v>0</v>
      </c>
      <c r="C23" s="154">
        <v>7</v>
      </c>
      <c r="D23" s="148">
        <f t="shared" si="28"/>
        <v>45218</v>
      </c>
      <c r="E23" s="140"/>
      <c r="F23" s="141"/>
      <c r="G23" s="148"/>
      <c r="H23" s="37">
        <f t="shared" si="21"/>
        <v>0</v>
      </c>
      <c r="I23" s="81">
        <f>24+SUMIFS(Listor!$C$16:$C$17,Listor!$B$16:$B$17,Uttag!D23)</f>
        <v>24</v>
      </c>
      <c r="J23" s="37">
        <f t="shared" si="1"/>
        <v>0</v>
      </c>
      <c r="L23" s="160"/>
      <c r="M23" s="207">
        <v>1</v>
      </c>
      <c r="N23" s="207">
        <v>0</v>
      </c>
      <c r="O23" s="151"/>
      <c r="P23" s="166"/>
      <c r="Q23" s="167"/>
      <c r="R23" s="37"/>
      <c r="S23" s="37">
        <f t="shared" si="0"/>
        <v>0</v>
      </c>
      <c r="T23" s="37"/>
      <c r="U23" s="37">
        <f>(M23+(1-M23)*(1-N23))*L23*_xlfn.XLOOKUP(BO23,Priser!$A$4:$A$15,Priser!$J$4:$J$15)</f>
        <v>0</v>
      </c>
      <c r="V23" s="37">
        <f>AQ23*(SUMIFS(Priser!$J$4:$J$15,Priser!$A$4:$A$15,BO23)-(SUMIFS(Priser!$H$4:$H$15,Priser!$A$4:$A$15,BO23)/SUMIFS(Priser!$I$4:$I$15,Priser!$A$4:$A$15,BO23)))+AP23*(SUMIFS(Priser!$J$4:$J$15,Priser!$A$4:$A$15,BO23)-Priser!$E$6/SUMIFS(Priser!$I$4:$I$15,Priser!$A$4:$A$15,BO23))+AO23*(SUMIFS(Priser!$J$4:$J$15,Priser!$A$4:$A$15,BO23)-Priser!$D$5/SUMIFS(Priser!$I$4:$I$15,Priser!$A$4:$A$15,BO23))+AN23*(SUMIFS(Priser!$J$4:$J$15,Priser!$A$4:$A$15,BO23)-Priser!$C$4/SUMIFS(Priser!$I$4:$I$15,Priser!$A$4:$A$15,BO23))+AM23*(SUMIFS(Priser!$J$4:$J$15,Priser!$A$4:$A$15,BO23)-Priser!$B$4/SUMIFS(Priser!$I$4:$I$15,Priser!$A$4:$A$15,BO23))</f>
        <v>0</v>
      </c>
      <c r="W23" s="37">
        <f t="shared" si="22"/>
        <v>0</v>
      </c>
      <c r="X23" s="37"/>
      <c r="AA23" s="37">
        <f t="shared" si="2"/>
        <v>0</v>
      </c>
      <c r="AB23" s="37">
        <f t="shared" si="29"/>
        <v>0</v>
      </c>
      <c r="AC23" s="37">
        <f t="shared" si="3"/>
        <v>0</v>
      </c>
      <c r="AD23" s="37">
        <f t="shared" si="4"/>
        <v>0</v>
      </c>
      <c r="AE23" s="37">
        <f>IF(AD23&gt;=Priser!$L$7,Priser!$M$7,IF(AD23&gt;=Priser!$L$6,Priser!$M$6,IF(AD23&gt;=Priser!$L$5,Priser!$M$5,IF(AD23&gt;=Priser!$L$4,Priser!$M$4))))</f>
        <v>0</v>
      </c>
      <c r="AF23" s="37">
        <f>AE23*SUMIFS(Priser!$J$4:$J$15,Priser!$A$4:$A$15,$BO23)*AB23</f>
        <v>0</v>
      </c>
      <c r="AG23" s="37">
        <f t="shared" si="5"/>
        <v>0</v>
      </c>
      <c r="AH23" s="37">
        <f>IF(AG23&gt;=Priser!$N$7,Priser!$O$7,IF(AG23&gt;=Priser!$N$6,Priser!$O$6,IF(AG23&gt;=Priser!$N$5,Priser!$O$5,IF(AG23&gt;=Priser!$N$4,Priser!$O$4))))</f>
        <v>0</v>
      </c>
      <c r="AI23" s="37">
        <f>AH23*SUMIFS(Priser!$J$4:$J$15,Priser!$A$4:$A$15,$BO23)*AC23</f>
        <v>0</v>
      </c>
      <c r="AJ23" s="37"/>
      <c r="AK23" s="37"/>
      <c r="AL23" s="37"/>
      <c r="AM23" s="37">
        <f t="shared" si="6"/>
        <v>0</v>
      </c>
      <c r="AN23" s="37">
        <f t="shared" si="7"/>
        <v>0</v>
      </c>
      <c r="AO23" s="37">
        <f t="shared" si="8"/>
        <v>0</v>
      </c>
      <c r="AP23" s="37">
        <f t="shared" si="9"/>
        <v>0</v>
      </c>
      <c r="AQ23" s="37">
        <f t="shared" si="10"/>
        <v>0</v>
      </c>
      <c r="AR23" s="37">
        <f t="shared" si="11"/>
        <v>0</v>
      </c>
      <c r="AS23" s="37">
        <f t="shared" si="12"/>
        <v>0</v>
      </c>
      <c r="AT23" s="37">
        <f t="shared" si="23"/>
        <v>0</v>
      </c>
      <c r="AU23" s="37">
        <f t="shared" si="24"/>
        <v>0</v>
      </c>
      <c r="AV23" s="37">
        <f t="shared" si="25"/>
        <v>0</v>
      </c>
      <c r="AW23" s="37">
        <f t="shared" si="26"/>
        <v>0</v>
      </c>
      <c r="AX23" s="37">
        <f t="shared" si="13"/>
        <v>0</v>
      </c>
      <c r="AY23" s="37"/>
      <c r="AZ23" s="37"/>
      <c r="BB23" s="37">
        <f t="shared" si="14"/>
        <v>0</v>
      </c>
      <c r="BC23" s="37">
        <f t="shared" si="15"/>
        <v>0</v>
      </c>
      <c r="BD23" s="37">
        <f t="shared" si="16"/>
        <v>0</v>
      </c>
      <c r="BE23" s="37">
        <f t="shared" si="17"/>
        <v>0</v>
      </c>
      <c r="BF23" s="37">
        <f t="shared" si="18"/>
        <v>0</v>
      </c>
      <c r="BG23" s="37">
        <f t="shared" si="19"/>
        <v>0</v>
      </c>
      <c r="BH23" s="37">
        <f t="shared" si="27"/>
        <v>0</v>
      </c>
      <c r="BJ23" s="37"/>
      <c r="BL23" s="37">
        <f>IF(Uttag!F23="",Uttag!E23,0)/IF(Uttag!$F$2=Listor!$B$5,I23,1)</f>
        <v>0</v>
      </c>
      <c r="BM23" s="37">
        <f>Uttag!F23/IF(Uttag!$F$2=Listor!$B$5,I23,1)</f>
        <v>0</v>
      </c>
      <c r="BO23" s="81">
        <f t="shared" si="20"/>
        <v>10</v>
      </c>
      <c r="BP23" s="37">
        <f>IF(OR(BO23&gt;=10,BO23&lt;=4),Indata!$B$9,Indata!$B$10)</f>
        <v>0</v>
      </c>
    </row>
    <row r="24" spans="1:68" x14ac:dyDescent="0.25">
      <c r="A24" s="81" t="s">
        <v>15</v>
      </c>
      <c r="B24" s="153">
        <f>Indata!B29</f>
        <v>0</v>
      </c>
      <c r="C24" s="154">
        <v>8</v>
      </c>
      <c r="D24" s="148">
        <f t="shared" si="28"/>
        <v>45219</v>
      </c>
      <c r="E24" s="140"/>
      <c r="F24" s="141"/>
      <c r="G24" s="148"/>
      <c r="H24" s="37">
        <f t="shared" si="21"/>
        <v>0</v>
      </c>
      <c r="I24" s="81">
        <f>24+SUMIFS(Listor!$C$16:$C$17,Listor!$B$16:$B$17,Uttag!D24)</f>
        <v>24</v>
      </c>
      <c r="J24" s="37">
        <f t="shared" si="1"/>
        <v>0</v>
      </c>
      <c r="L24" s="160"/>
      <c r="M24" s="207">
        <v>1</v>
      </c>
      <c r="N24" s="207">
        <v>0</v>
      </c>
      <c r="O24" s="151"/>
      <c r="P24" s="166"/>
      <c r="Q24" s="167"/>
      <c r="R24" s="37"/>
      <c r="S24" s="37">
        <f t="shared" si="0"/>
        <v>0</v>
      </c>
      <c r="T24" s="37"/>
      <c r="U24" s="37">
        <f>(M24+(1-M24)*(1-N24))*L24*_xlfn.XLOOKUP(BO24,Priser!$A$4:$A$15,Priser!$J$4:$J$15)</f>
        <v>0</v>
      </c>
      <c r="V24" s="37">
        <f>AQ24*(SUMIFS(Priser!$J$4:$J$15,Priser!$A$4:$A$15,BO24)-(SUMIFS(Priser!$H$4:$H$15,Priser!$A$4:$A$15,BO24)/SUMIFS(Priser!$I$4:$I$15,Priser!$A$4:$A$15,BO24)))+AP24*(SUMIFS(Priser!$J$4:$J$15,Priser!$A$4:$A$15,BO24)-Priser!$E$6/SUMIFS(Priser!$I$4:$I$15,Priser!$A$4:$A$15,BO24))+AO24*(SUMIFS(Priser!$J$4:$J$15,Priser!$A$4:$A$15,BO24)-Priser!$D$5/SUMIFS(Priser!$I$4:$I$15,Priser!$A$4:$A$15,BO24))+AN24*(SUMIFS(Priser!$J$4:$J$15,Priser!$A$4:$A$15,BO24)-Priser!$C$4/SUMIFS(Priser!$I$4:$I$15,Priser!$A$4:$A$15,BO24))+AM24*(SUMIFS(Priser!$J$4:$J$15,Priser!$A$4:$A$15,BO24)-Priser!$B$4/SUMIFS(Priser!$I$4:$I$15,Priser!$A$4:$A$15,BO24))</f>
        <v>0</v>
      </c>
      <c r="W24" s="37">
        <f t="shared" si="22"/>
        <v>0</v>
      </c>
      <c r="X24" s="37"/>
      <c r="AA24" s="37">
        <f t="shared" si="2"/>
        <v>0</v>
      </c>
      <c r="AB24" s="37">
        <f t="shared" si="29"/>
        <v>0</v>
      </c>
      <c r="AC24" s="37">
        <f t="shared" si="3"/>
        <v>0</v>
      </c>
      <c r="AD24" s="37">
        <f t="shared" si="4"/>
        <v>0</v>
      </c>
      <c r="AE24" s="37">
        <f>IF(AD24&gt;=Priser!$L$7,Priser!$M$7,IF(AD24&gt;=Priser!$L$6,Priser!$M$6,IF(AD24&gt;=Priser!$L$5,Priser!$M$5,IF(AD24&gt;=Priser!$L$4,Priser!$M$4))))</f>
        <v>0</v>
      </c>
      <c r="AF24" s="37">
        <f>AE24*SUMIFS(Priser!$J$4:$J$15,Priser!$A$4:$A$15,$BO24)*AB24</f>
        <v>0</v>
      </c>
      <c r="AG24" s="37">
        <f t="shared" si="5"/>
        <v>0</v>
      </c>
      <c r="AH24" s="37">
        <f>IF(AG24&gt;=Priser!$N$7,Priser!$O$7,IF(AG24&gt;=Priser!$N$6,Priser!$O$6,IF(AG24&gt;=Priser!$N$5,Priser!$O$5,IF(AG24&gt;=Priser!$N$4,Priser!$O$4))))</f>
        <v>0</v>
      </c>
      <c r="AI24" s="37">
        <f>AH24*SUMIFS(Priser!$J$4:$J$15,Priser!$A$4:$A$15,$BO24)*AC24</f>
        <v>0</v>
      </c>
      <c r="AJ24" s="37"/>
      <c r="AK24" s="37"/>
      <c r="AL24" s="37"/>
      <c r="AM24" s="37">
        <f t="shared" si="6"/>
        <v>0</v>
      </c>
      <c r="AN24" s="37">
        <f t="shared" si="7"/>
        <v>0</v>
      </c>
      <c r="AO24" s="37">
        <f t="shared" si="8"/>
        <v>0</v>
      </c>
      <c r="AP24" s="37">
        <f t="shared" si="9"/>
        <v>0</v>
      </c>
      <c r="AQ24" s="37">
        <f t="shared" si="10"/>
        <v>0</v>
      </c>
      <c r="AR24" s="37">
        <f t="shared" si="11"/>
        <v>0</v>
      </c>
      <c r="AS24" s="37">
        <f t="shared" si="12"/>
        <v>0</v>
      </c>
      <c r="AT24" s="37">
        <f t="shared" si="23"/>
        <v>0</v>
      </c>
      <c r="AU24" s="37">
        <f t="shared" si="24"/>
        <v>0</v>
      </c>
      <c r="AV24" s="37">
        <f t="shared" si="25"/>
        <v>0</v>
      </c>
      <c r="AW24" s="37">
        <f t="shared" si="26"/>
        <v>0</v>
      </c>
      <c r="AX24" s="37">
        <f t="shared" si="13"/>
        <v>0</v>
      </c>
      <c r="AY24" s="37"/>
      <c r="AZ24" s="37"/>
      <c r="BB24" s="37">
        <f t="shared" si="14"/>
        <v>0</v>
      </c>
      <c r="BC24" s="37">
        <f t="shared" si="15"/>
        <v>0</v>
      </c>
      <c r="BD24" s="37">
        <f t="shared" si="16"/>
        <v>0</v>
      </c>
      <c r="BE24" s="37">
        <f t="shared" si="17"/>
        <v>0</v>
      </c>
      <c r="BF24" s="37">
        <f t="shared" si="18"/>
        <v>0</v>
      </c>
      <c r="BG24" s="37">
        <f t="shared" si="19"/>
        <v>0</v>
      </c>
      <c r="BH24" s="37">
        <f t="shared" si="27"/>
        <v>0</v>
      </c>
      <c r="BJ24" s="37"/>
      <c r="BL24" s="37">
        <f>IF(Uttag!F24="",Uttag!E24,0)/IF(Uttag!$F$2=Listor!$B$5,I24,1)</f>
        <v>0</v>
      </c>
      <c r="BM24" s="37">
        <f>Uttag!F24/IF(Uttag!$F$2=Listor!$B$5,I24,1)</f>
        <v>0</v>
      </c>
      <c r="BO24" s="81">
        <f t="shared" si="20"/>
        <v>10</v>
      </c>
      <c r="BP24" s="37">
        <f>IF(OR(BO24&gt;=10,BO24&lt;=4),Indata!$B$9,Indata!$B$10)</f>
        <v>0</v>
      </c>
    </row>
    <row r="25" spans="1:68" x14ac:dyDescent="0.25">
      <c r="A25" s="81" t="s">
        <v>16</v>
      </c>
      <c r="B25" s="152">
        <f>Indata!B30</f>
        <v>0</v>
      </c>
      <c r="C25" s="154">
        <v>9</v>
      </c>
      <c r="D25" s="148">
        <f t="shared" si="28"/>
        <v>45220</v>
      </c>
      <c r="E25" s="140"/>
      <c r="F25" s="141"/>
      <c r="G25" s="148"/>
      <c r="H25" s="37">
        <f t="shared" si="21"/>
        <v>0</v>
      </c>
      <c r="I25" s="81">
        <f>24+SUMIFS(Listor!$C$16:$C$17,Listor!$B$16:$B$17,Uttag!D25)</f>
        <v>24</v>
      </c>
      <c r="J25" s="37">
        <f t="shared" si="1"/>
        <v>0</v>
      </c>
      <c r="L25" s="160"/>
      <c r="M25" s="207">
        <v>1</v>
      </c>
      <c r="N25" s="207">
        <v>0</v>
      </c>
      <c r="O25" s="151"/>
      <c r="P25" s="166"/>
      <c r="Q25" s="167"/>
      <c r="R25" s="37"/>
      <c r="S25" s="37">
        <f t="shared" si="0"/>
        <v>0</v>
      </c>
      <c r="T25" s="37"/>
      <c r="U25" s="37">
        <f>(M25+(1-M25)*(1-N25))*L25*_xlfn.XLOOKUP(BO25,Priser!$A$4:$A$15,Priser!$J$4:$J$15)</f>
        <v>0</v>
      </c>
      <c r="V25" s="37">
        <f>AQ25*(SUMIFS(Priser!$J$4:$J$15,Priser!$A$4:$A$15,BO25)-(SUMIFS(Priser!$H$4:$H$15,Priser!$A$4:$A$15,BO25)/SUMIFS(Priser!$I$4:$I$15,Priser!$A$4:$A$15,BO25)))+AP25*(SUMIFS(Priser!$J$4:$J$15,Priser!$A$4:$A$15,BO25)-Priser!$E$6/SUMIFS(Priser!$I$4:$I$15,Priser!$A$4:$A$15,BO25))+AO25*(SUMIFS(Priser!$J$4:$J$15,Priser!$A$4:$A$15,BO25)-Priser!$D$5/SUMIFS(Priser!$I$4:$I$15,Priser!$A$4:$A$15,BO25))+AN25*(SUMIFS(Priser!$J$4:$J$15,Priser!$A$4:$A$15,BO25)-Priser!$C$4/SUMIFS(Priser!$I$4:$I$15,Priser!$A$4:$A$15,BO25))+AM25*(SUMIFS(Priser!$J$4:$J$15,Priser!$A$4:$A$15,BO25)-Priser!$B$4/SUMIFS(Priser!$I$4:$I$15,Priser!$A$4:$A$15,BO25))</f>
        <v>0</v>
      </c>
      <c r="W25" s="37">
        <f t="shared" si="22"/>
        <v>0</v>
      </c>
      <c r="X25" s="37"/>
      <c r="AA25" s="37">
        <f t="shared" si="2"/>
        <v>0</v>
      </c>
      <c r="AB25" s="37">
        <f t="shared" si="29"/>
        <v>0</v>
      </c>
      <c r="AC25" s="37">
        <f t="shared" si="3"/>
        <v>0</v>
      </c>
      <c r="AD25" s="37">
        <f t="shared" si="4"/>
        <v>0</v>
      </c>
      <c r="AE25" s="37">
        <f>IF(AD25&gt;=Priser!$L$7,Priser!$M$7,IF(AD25&gt;=Priser!$L$6,Priser!$M$6,IF(AD25&gt;=Priser!$L$5,Priser!$M$5,IF(AD25&gt;=Priser!$L$4,Priser!$M$4))))</f>
        <v>0</v>
      </c>
      <c r="AF25" s="37">
        <f>AE25*SUMIFS(Priser!$J$4:$J$15,Priser!$A$4:$A$15,$BO25)*AB25</f>
        <v>0</v>
      </c>
      <c r="AG25" s="37">
        <f t="shared" si="5"/>
        <v>0</v>
      </c>
      <c r="AH25" s="37">
        <f>IF(AG25&gt;=Priser!$N$7,Priser!$O$7,IF(AG25&gt;=Priser!$N$6,Priser!$O$6,IF(AG25&gt;=Priser!$N$5,Priser!$O$5,IF(AG25&gt;=Priser!$N$4,Priser!$O$4))))</f>
        <v>0</v>
      </c>
      <c r="AI25" s="37">
        <f>AH25*SUMIFS(Priser!$J$4:$J$15,Priser!$A$4:$A$15,$BO25)*AC25</f>
        <v>0</v>
      </c>
      <c r="AJ25" s="37"/>
      <c r="AK25" s="37"/>
      <c r="AL25" s="37"/>
      <c r="AM25" s="37">
        <f t="shared" si="6"/>
        <v>0</v>
      </c>
      <c r="AN25" s="37">
        <f t="shared" si="7"/>
        <v>0</v>
      </c>
      <c r="AO25" s="37">
        <f t="shared" si="8"/>
        <v>0</v>
      </c>
      <c r="AP25" s="37">
        <f t="shared" si="9"/>
        <v>0</v>
      </c>
      <c r="AQ25" s="37">
        <f t="shared" si="10"/>
        <v>0</v>
      </c>
      <c r="AR25" s="37">
        <f t="shared" si="11"/>
        <v>0</v>
      </c>
      <c r="AS25" s="37">
        <f t="shared" si="12"/>
        <v>0</v>
      </c>
      <c r="AT25" s="37">
        <f t="shared" si="23"/>
        <v>0</v>
      </c>
      <c r="AU25" s="37">
        <f t="shared" si="24"/>
        <v>0</v>
      </c>
      <c r="AV25" s="37">
        <f t="shared" si="25"/>
        <v>0</v>
      </c>
      <c r="AW25" s="37">
        <f t="shared" si="26"/>
        <v>0</v>
      </c>
      <c r="AX25" s="37">
        <f t="shared" si="13"/>
        <v>0</v>
      </c>
      <c r="AY25" s="37"/>
      <c r="AZ25" s="37"/>
      <c r="BB25" s="37">
        <f t="shared" si="14"/>
        <v>0</v>
      </c>
      <c r="BC25" s="37">
        <f t="shared" si="15"/>
        <v>0</v>
      </c>
      <c r="BD25" s="37">
        <f t="shared" si="16"/>
        <v>0</v>
      </c>
      <c r="BE25" s="37">
        <f t="shared" si="17"/>
        <v>0</v>
      </c>
      <c r="BF25" s="37">
        <f t="shared" si="18"/>
        <v>0</v>
      </c>
      <c r="BG25" s="37">
        <f t="shared" si="19"/>
        <v>0</v>
      </c>
      <c r="BH25" s="37">
        <f t="shared" si="27"/>
        <v>0</v>
      </c>
      <c r="BJ25" s="37"/>
      <c r="BL25" s="37">
        <f>IF(Uttag!F25="",Uttag!E25,0)/IF(Uttag!$F$2=Listor!$B$5,I25,1)</f>
        <v>0</v>
      </c>
      <c r="BM25" s="37">
        <f>Uttag!F25/IF(Uttag!$F$2=Listor!$B$5,I25,1)</f>
        <v>0</v>
      </c>
      <c r="BO25" s="81">
        <f t="shared" si="20"/>
        <v>10</v>
      </c>
      <c r="BP25" s="37">
        <f>IF(OR(BO25&gt;=10,BO25&lt;=4),Indata!$B$9,Indata!$B$10)</f>
        <v>0</v>
      </c>
    </row>
    <row r="26" spans="1:68" x14ac:dyDescent="0.25">
      <c r="C26" s="138"/>
      <c r="D26" s="148">
        <f t="shared" si="28"/>
        <v>45221</v>
      </c>
      <c r="E26" s="140"/>
      <c r="F26" s="141"/>
      <c r="G26" s="148"/>
      <c r="H26" s="37">
        <f t="shared" si="21"/>
        <v>0</v>
      </c>
      <c r="I26" s="81">
        <f>24+SUMIFS(Listor!$C$16:$C$17,Listor!$B$16:$B$17,Uttag!D26)</f>
        <v>24</v>
      </c>
      <c r="J26" s="37">
        <f t="shared" si="1"/>
        <v>0</v>
      </c>
      <c r="K26" s="37"/>
      <c r="L26" s="160"/>
      <c r="M26" s="207">
        <v>1</v>
      </c>
      <c r="N26" s="207">
        <v>0</v>
      </c>
      <c r="O26" s="151"/>
      <c r="P26" s="166"/>
      <c r="Q26" s="167"/>
      <c r="S26" s="37">
        <f t="shared" si="0"/>
        <v>0</v>
      </c>
      <c r="U26" s="37">
        <f>(M26+(1-M26)*(1-N26))*L26*_xlfn.XLOOKUP(BO26,Priser!$A$4:$A$15,Priser!$J$4:$J$15)</f>
        <v>0</v>
      </c>
      <c r="V26" s="37">
        <f>AQ26*(SUMIFS(Priser!$J$4:$J$15,Priser!$A$4:$A$15,BO26)-(SUMIFS(Priser!$H$4:$H$15,Priser!$A$4:$A$15,BO26)/SUMIFS(Priser!$I$4:$I$15,Priser!$A$4:$A$15,BO26)))+AP26*(SUMIFS(Priser!$J$4:$J$15,Priser!$A$4:$A$15,BO26)-Priser!$E$6/SUMIFS(Priser!$I$4:$I$15,Priser!$A$4:$A$15,BO26))+AO26*(SUMIFS(Priser!$J$4:$J$15,Priser!$A$4:$A$15,BO26)-Priser!$D$5/SUMIFS(Priser!$I$4:$I$15,Priser!$A$4:$A$15,BO26))+AN26*(SUMIFS(Priser!$J$4:$J$15,Priser!$A$4:$A$15,BO26)-Priser!$C$4/SUMIFS(Priser!$I$4:$I$15,Priser!$A$4:$A$15,BO26))+AM26*(SUMIFS(Priser!$J$4:$J$15,Priser!$A$4:$A$15,BO26)-Priser!$B$4/SUMIFS(Priser!$I$4:$I$15,Priser!$A$4:$A$15,BO26))</f>
        <v>0</v>
      </c>
      <c r="W26" s="37">
        <f t="shared" si="22"/>
        <v>0</v>
      </c>
      <c r="X26" s="37"/>
      <c r="AA26" s="37">
        <f t="shared" si="2"/>
        <v>0</v>
      </c>
      <c r="AB26" s="37">
        <f t="shared" si="29"/>
        <v>0</v>
      </c>
      <c r="AC26" s="37">
        <f t="shared" si="3"/>
        <v>0</v>
      </c>
      <c r="AD26" s="37">
        <f t="shared" si="4"/>
        <v>0</v>
      </c>
      <c r="AE26" s="37">
        <f>IF(AD26&gt;=Priser!$L$7,Priser!$M$7,IF(AD26&gt;=Priser!$L$6,Priser!$M$6,IF(AD26&gt;=Priser!$L$5,Priser!$M$5,IF(AD26&gt;=Priser!$L$4,Priser!$M$4))))</f>
        <v>0</v>
      </c>
      <c r="AF26" s="37">
        <f>AE26*SUMIFS(Priser!$J$4:$J$15,Priser!$A$4:$A$15,$BO26)*AB26</f>
        <v>0</v>
      </c>
      <c r="AG26" s="37">
        <f t="shared" si="5"/>
        <v>0</v>
      </c>
      <c r="AH26" s="37">
        <f>IF(AG26&gt;=Priser!$N$7,Priser!$O$7,IF(AG26&gt;=Priser!$N$6,Priser!$O$6,IF(AG26&gt;=Priser!$N$5,Priser!$O$5,IF(AG26&gt;=Priser!$N$4,Priser!$O$4))))</f>
        <v>0</v>
      </c>
      <c r="AI26" s="37">
        <f>AH26*SUMIFS(Priser!$J$4:$J$15,Priser!$A$4:$A$15,$BO26)*AC26</f>
        <v>0</v>
      </c>
      <c r="AJ26" s="37"/>
      <c r="AK26" s="37"/>
      <c r="AM26" s="37">
        <f t="shared" si="6"/>
        <v>0</v>
      </c>
      <c r="AN26" s="37">
        <f t="shared" si="7"/>
        <v>0</v>
      </c>
      <c r="AO26" s="37">
        <f t="shared" si="8"/>
        <v>0</v>
      </c>
      <c r="AP26" s="37">
        <f t="shared" si="9"/>
        <v>0</v>
      </c>
      <c r="AQ26" s="37">
        <f t="shared" si="10"/>
        <v>0</v>
      </c>
      <c r="AR26" s="37">
        <f t="shared" si="11"/>
        <v>0</v>
      </c>
      <c r="AS26" s="37">
        <f t="shared" si="12"/>
        <v>0</v>
      </c>
      <c r="AT26" s="37">
        <f t="shared" si="23"/>
        <v>0</v>
      </c>
      <c r="AU26" s="37">
        <f t="shared" si="24"/>
        <v>0</v>
      </c>
      <c r="AV26" s="37">
        <f t="shared" si="25"/>
        <v>0</v>
      </c>
      <c r="AW26" s="37">
        <f t="shared" si="26"/>
        <v>0</v>
      </c>
      <c r="AX26" s="37">
        <f t="shared" si="13"/>
        <v>0</v>
      </c>
      <c r="AY26" s="37"/>
      <c r="AZ26" s="37"/>
      <c r="BB26" s="37">
        <f t="shared" si="14"/>
        <v>0</v>
      </c>
      <c r="BC26" s="37">
        <f t="shared" si="15"/>
        <v>0</v>
      </c>
      <c r="BD26" s="37">
        <f t="shared" si="16"/>
        <v>0</v>
      </c>
      <c r="BE26" s="37">
        <f t="shared" si="17"/>
        <v>0</v>
      </c>
      <c r="BF26" s="37">
        <f t="shared" si="18"/>
        <v>0</v>
      </c>
      <c r="BG26" s="37">
        <f t="shared" si="19"/>
        <v>0</v>
      </c>
      <c r="BH26" s="37">
        <f t="shared" si="27"/>
        <v>0</v>
      </c>
      <c r="BJ26" s="37"/>
      <c r="BL26" s="37">
        <f>IF(Uttag!F26="",Uttag!E26,0)/IF(Uttag!$F$2=Listor!$B$5,I26,1)</f>
        <v>0</v>
      </c>
      <c r="BM26" s="37">
        <f>Uttag!F26/IF(Uttag!$F$2=Listor!$B$5,I26,1)</f>
        <v>0</v>
      </c>
      <c r="BO26" s="81">
        <f t="shared" si="20"/>
        <v>10</v>
      </c>
      <c r="BP26" s="37">
        <f>IF(OR(BO26&gt;=10,BO26&lt;=4),Indata!$B$9,Indata!$B$10)</f>
        <v>0</v>
      </c>
    </row>
    <row r="27" spans="1:68" x14ac:dyDescent="0.25">
      <c r="D27" s="148">
        <f t="shared" si="28"/>
        <v>45222</v>
      </c>
      <c r="E27" s="140"/>
      <c r="F27" s="141"/>
      <c r="G27" s="148"/>
      <c r="H27" s="37">
        <f t="shared" si="21"/>
        <v>0</v>
      </c>
      <c r="I27" s="81">
        <f>24+SUMIFS(Listor!$C$16:$C$17,Listor!$B$16:$B$17,Uttag!D27)</f>
        <v>24</v>
      </c>
      <c r="J27" s="37">
        <f t="shared" si="1"/>
        <v>0</v>
      </c>
      <c r="K27" s="37"/>
      <c r="L27" s="160"/>
      <c r="M27" s="207">
        <v>1</v>
      </c>
      <c r="N27" s="207">
        <v>0</v>
      </c>
      <c r="O27" s="151"/>
      <c r="P27" s="166"/>
      <c r="Q27" s="167"/>
      <c r="S27" s="37">
        <f t="shared" si="0"/>
        <v>0</v>
      </c>
      <c r="U27" s="37">
        <f>(M27+(1-M27)*(1-N27))*L27*_xlfn.XLOOKUP(BO27,Priser!$A$4:$A$15,Priser!$J$4:$J$15)</f>
        <v>0</v>
      </c>
      <c r="V27" s="37">
        <f>AQ27*(SUMIFS(Priser!$J$4:$J$15,Priser!$A$4:$A$15,BO27)-(SUMIFS(Priser!$H$4:$H$15,Priser!$A$4:$A$15,BO27)/SUMIFS(Priser!$I$4:$I$15,Priser!$A$4:$A$15,BO27)))+AP27*(SUMIFS(Priser!$J$4:$J$15,Priser!$A$4:$A$15,BO27)-Priser!$E$6/SUMIFS(Priser!$I$4:$I$15,Priser!$A$4:$A$15,BO27))+AO27*(SUMIFS(Priser!$J$4:$J$15,Priser!$A$4:$A$15,BO27)-Priser!$D$5/SUMIFS(Priser!$I$4:$I$15,Priser!$A$4:$A$15,BO27))+AN27*(SUMIFS(Priser!$J$4:$J$15,Priser!$A$4:$A$15,BO27)-Priser!$C$4/SUMIFS(Priser!$I$4:$I$15,Priser!$A$4:$A$15,BO27))+AM27*(SUMIFS(Priser!$J$4:$J$15,Priser!$A$4:$A$15,BO27)-Priser!$B$4/SUMIFS(Priser!$I$4:$I$15,Priser!$A$4:$A$15,BO27))</f>
        <v>0</v>
      </c>
      <c r="W27" s="37">
        <f t="shared" si="22"/>
        <v>0</v>
      </c>
      <c r="X27" s="37"/>
      <c r="AA27" s="37">
        <f t="shared" si="2"/>
        <v>0</v>
      </c>
      <c r="AB27" s="37">
        <f t="shared" si="29"/>
        <v>0</v>
      </c>
      <c r="AC27" s="37">
        <f t="shared" si="3"/>
        <v>0</v>
      </c>
      <c r="AD27" s="37">
        <f t="shared" si="4"/>
        <v>0</v>
      </c>
      <c r="AE27" s="37">
        <f>IF(AD27&gt;=Priser!$L$7,Priser!$M$7,IF(AD27&gt;=Priser!$L$6,Priser!$M$6,IF(AD27&gt;=Priser!$L$5,Priser!$M$5,IF(AD27&gt;=Priser!$L$4,Priser!$M$4))))</f>
        <v>0</v>
      </c>
      <c r="AF27" s="37">
        <f>AE27*SUMIFS(Priser!$J$4:$J$15,Priser!$A$4:$A$15,$BO27)*AB27</f>
        <v>0</v>
      </c>
      <c r="AG27" s="37">
        <f t="shared" si="5"/>
        <v>0</v>
      </c>
      <c r="AH27" s="37">
        <f>IF(AG27&gt;=Priser!$N$7,Priser!$O$7,IF(AG27&gt;=Priser!$N$6,Priser!$O$6,IF(AG27&gt;=Priser!$N$5,Priser!$O$5,IF(AG27&gt;=Priser!$N$4,Priser!$O$4))))</f>
        <v>0</v>
      </c>
      <c r="AI27" s="37">
        <f>AH27*SUMIFS(Priser!$J$4:$J$15,Priser!$A$4:$A$15,$BO27)*AC27</f>
        <v>0</v>
      </c>
      <c r="AJ27" s="37"/>
      <c r="AK27" s="37"/>
      <c r="AM27" s="37">
        <f t="shared" si="6"/>
        <v>0</v>
      </c>
      <c r="AN27" s="37">
        <f t="shared" si="7"/>
        <v>0</v>
      </c>
      <c r="AO27" s="37">
        <f t="shared" si="8"/>
        <v>0</v>
      </c>
      <c r="AP27" s="37">
        <f t="shared" si="9"/>
        <v>0</v>
      </c>
      <c r="AQ27" s="37">
        <f t="shared" si="10"/>
        <v>0</v>
      </c>
      <c r="AR27" s="37">
        <f t="shared" si="11"/>
        <v>0</v>
      </c>
      <c r="AS27" s="37">
        <f t="shared" si="12"/>
        <v>0</v>
      </c>
      <c r="AT27" s="37">
        <f t="shared" si="23"/>
        <v>0</v>
      </c>
      <c r="AU27" s="37">
        <f t="shared" si="24"/>
        <v>0</v>
      </c>
      <c r="AV27" s="37">
        <f t="shared" si="25"/>
        <v>0</v>
      </c>
      <c r="AW27" s="37">
        <f t="shared" si="26"/>
        <v>0</v>
      </c>
      <c r="AX27" s="37">
        <f t="shared" si="13"/>
        <v>0</v>
      </c>
      <c r="AY27" s="37"/>
      <c r="AZ27" s="37"/>
      <c r="BB27" s="37">
        <f t="shared" si="14"/>
        <v>0</v>
      </c>
      <c r="BC27" s="37">
        <f t="shared" si="15"/>
        <v>0</v>
      </c>
      <c r="BD27" s="37">
        <f t="shared" si="16"/>
        <v>0</v>
      </c>
      <c r="BE27" s="37">
        <f t="shared" si="17"/>
        <v>0</v>
      </c>
      <c r="BF27" s="37">
        <f t="shared" si="18"/>
        <v>0</v>
      </c>
      <c r="BG27" s="37">
        <f t="shared" si="19"/>
        <v>0</v>
      </c>
      <c r="BH27" s="37">
        <f t="shared" si="27"/>
        <v>0</v>
      </c>
      <c r="BJ27" s="37"/>
      <c r="BL27" s="37">
        <f>IF(Uttag!F27="",Uttag!E27,0)/IF(Uttag!$F$2=Listor!$B$5,I27,1)</f>
        <v>0</v>
      </c>
      <c r="BM27" s="37">
        <f>Uttag!F27/IF(Uttag!$F$2=Listor!$B$5,I27,1)</f>
        <v>0</v>
      </c>
      <c r="BO27" s="81">
        <f t="shared" si="20"/>
        <v>10</v>
      </c>
      <c r="BP27" s="37">
        <f>IF(OR(BO27&gt;=10,BO27&lt;=4),Indata!$B$9,Indata!$B$10)</f>
        <v>0</v>
      </c>
    </row>
    <row r="28" spans="1:68" x14ac:dyDescent="0.25">
      <c r="D28" s="148">
        <f t="shared" si="28"/>
        <v>45223</v>
      </c>
      <c r="E28" s="140"/>
      <c r="F28" s="141"/>
      <c r="G28" s="148"/>
      <c r="H28" s="37">
        <f t="shared" si="21"/>
        <v>0</v>
      </c>
      <c r="I28" s="81">
        <f>24+SUMIFS(Listor!$C$16:$C$17,Listor!$B$16:$B$17,Uttag!D28)</f>
        <v>24</v>
      </c>
      <c r="J28" s="37">
        <f t="shared" si="1"/>
        <v>0</v>
      </c>
      <c r="K28" s="139"/>
      <c r="L28" s="160"/>
      <c r="M28" s="207">
        <v>1</v>
      </c>
      <c r="N28" s="207">
        <v>0</v>
      </c>
      <c r="O28" s="151"/>
      <c r="P28" s="166"/>
      <c r="Q28" s="167"/>
      <c r="S28" s="37">
        <f t="shared" si="0"/>
        <v>0</v>
      </c>
      <c r="U28" s="37">
        <f>(M28+(1-M28)*(1-N28))*L28*_xlfn.XLOOKUP(BO28,Priser!$A$4:$A$15,Priser!$J$4:$J$15)</f>
        <v>0</v>
      </c>
      <c r="V28" s="37">
        <f>AQ28*(SUMIFS(Priser!$J$4:$J$15,Priser!$A$4:$A$15,BO28)-(SUMIFS(Priser!$H$4:$H$15,Priser!$A$4:$A$15,BO28)/SUMIFS(Priser!$I$4:$I$15,Priser!$A$4:$A$15,BO28)))+AP28*(SUMIFS(Priser!$J$4:$J$15,Priser!$A$4:$A$15,BO28)-Priser!$E$6/SUMIFS(Priser!$I$4:$I$15,Priser!$A$4:$A$15,BO28))+AO28*(SUMIFS(Priser!$J$4:$J$15,Priser!$A$4:$A$15,BO28)-Priser!$D$5/SUMIFS(Priser!$I$4:$I$15,Priser!$A$4:$A$15,BO28))+AN28*(SUMIFS(Priser!$J$4:$J$15,Priser!$A$4:$A$15,BO28)-Priser!$C$4/SUMIFS(Priser!$I$4:$I$15,Priser!$A$4:$A$15,BO28))+AM28*(SUMIFS(Priser!$J$4:$J$15,Priser!$A$4:$A$15,BO28)-Priser!$B$4/SUMIFS(Priser!$I$4:$I$15,Priser!$A$4:$A$15,BO28))</f>
        <v>0</v>
      </c>
      <c r="W28" s="37">
        <f t="shared" si="22"/>
        <v>0</v>
      </c>
      <c r="X28" s="37"/>
      <c r="AA28" s="37">
        <f t="shared" si="2"/>
        <v>0</v>
      </c>
      <c r="AB28" s="37">
        <f t="shared" si="29"/>
        <v>0</v>
      </c>
      <c r="AC28" s="37">
        <f t="shared" si="3"/>
        <v>0</v>
      </c>
      <c r="AD28" s="37">
        <f t="shared" si="4"/>
        <v>0</v>
      </c>
      <c r="AE28" s="37">
        <f>IF(AD28&gt;=Priser!$L$7,Priser!$M$7,IF(AD28&gt;=Priser!$L$6,Priser!$M$6,IF(AD28&gt;=Priser!$L$5,Priser!$M$5,IF(AD28&gt;=Priser!$L$4,Priser!$M$4))))</f>
        <v>0</v>
      </c>
      <c r="AF28" s="37">
        <f>AE28*SUMIFS(Priser!$J$4:$J$15,Priser!$A$4:$A$15,$BO28)*AB28</f>
        <v>0</v>
      </c>
      <c r="AG28" s="37">
        <f t="shared" si="5"/>
        <v>0</v>
      </c>
      <c r="AH28" s="37">
        <f>IF(AG28&gt;=Priser!$N$7,Priser!$O$7,IF(AG28&gt;=Priser!$N$6,Priser!$O$6,IF(AG28&gt;=Priser!$N$5,Priser!$O$5,IF(AG28&gt;=Priser!$N$4,Priser!$O$4))))</f>
        <v>0</v>
      </c>
      <c r="AI28" s="37">
        <f>AH28*SUMIFS(Priser!$J$4:$J$15,Priser!$A$4:$A$15,$BO28)*AC28</f>
        <v>0</v>
      </c>
      <c r="AJ28" s="37"/>
      <c r="AK28" s="37"/>
      <c r="AM28" s="37">
        <f t="shared" si="6"/>
        <v>0</v>
      </c>
      <c r="AN28" s="37">
        <f t="shared" si="7"/>
        <v>0</v>
      </c>
      <c r="AO28" s="37">
        <f t="shared" si="8"/>
        <v>0</v>
      </c>
      <c r="AP28" s="37">
        <f t="shared" si="9"/>
        <v>0</v>
      </c>
      <c r="AQ28" s="37">
        <f t="shared" si="10"/>
        <v>0</v>
      </c>
      <c r="AR28" s="37">
        <f t="shared" si="11"/>
        <v>0</v>
      </c>
      <c r="AS28" s="37">
        <f t="shared" si="12"/>
        <v>0</v>
      </c>
      <c r="AT28" s="37">
        <f t="shared" si="23"/>
        <v>0</v>
      </c>
      <c r="AU28" s="37">
        <f t="shared" si="24"/>
        <v>0</v>
      </c>
      <c r="AV28" s="37">
        <f t="shared" si="25"/>
        <v>0</v>
      </c>
      <c r="AW28" s="37">
        <f t="shared" si="26"/>
        <v>0</v>
      </c>
      <c r="AX28" s="37">
        <f t="shared" si="13"/>
        <v>0</v>
      </c>
      <c r="AY28" s="37"/>
      <c r="AZ28" s="37"/>
      <c r="BB28" s="37">
        <f t="shared" si="14"/>
        <v>0</v>
      </c>
      <c r="BC28" s="37">
        <f t="shared" si="15"/>
        <v>0</v>
      </c>
      <c r="BD28" s="37">
        <f t="shared" si="16"/>
        <v>0</v>
      </c>
      <c r="BE28" s="37">
        <f t="shared" si="17"/>
        <v>0</v>
      </c>
      <c r="BF28" s="37">
        <f t="shared" si="18"/>
        <v>0</v>
      </c>
      <c r="BG28" s="37">
        <f t="shared" si="19"/>
        <v>0</v>
      </c>
      <c r="BH28" s="37">
        <f t="shared" si="27"/>
        <v>0</v>
      </c>
      <c r="BJ28" s="37"/>
      <c r="BL28" s="37">
        <f>IF(Uttag!F28="",Uttag!E28,0)/IF(Uttag!$F$2=Listor!$B$5,I28,1)</f>
        <v>0</v>
      </c>
      <c r="BM28" s="37">
        <f>Uttag!F28/IF(Uttag!$F$2=Listor!$B$5,I28,1)</f>
        <v>0</v>
      </c>
      <c r="BO28" s="81">
        <f t="shared" si="20"/>
        <v>10</v>
      </c>
      <c r="BP28" s="37">
        <f>IF(OR(BO28&gt;=10,BO28&lt;=4),Indata!$B$9,Indata!$B$10)</f>
        <v>0</v>
      </c>
    </row>
    <row r="29" spans="1:68" x14ac:dyDescent="0.25">
      <c r="A29" s="155"/>
      <c r="B29" s="37"/>
      <c r="C29" s="37"/>
      <c r="D29" s="148">
        <f t="shared" si="28"/>
        <v>45224</v>
      </c>
      <c r="E29" s="140"/>
      <c r="F29" s="141"/>
      <c r="G29" s="148"/>
      <c r="H29" s="37">
        <f t="shared" si="21"/>
        <v>0</v>
      </c>
      <c r="I29" s="81">
        <f>24+SUMIFS(Listor!$C$16:$C$17,Listor!$B$16:$B$17,Uttag!D29)</f>
        <v>24</v>
      </c>
      <c r="J29" s="37">
        <f t="shared" si="1"/>
        <v>0</v>
      </c>
      <c r="K29" s="37"/>
      <c r="L29" s="160"/>
      <c r="M29" s="207">
        <v>1</v>
      </c>
      <c r="N29" s="207">
        <v>0</v>
      </c>
      <c r="O29" s="151"/>
      <c r="P29" s="166"/>
      <c r="Q29" s="167"/>
      <c r="S29" s="37">
        <f t="shared" si="0"/>
        <v>0</v>
      </c>
      <c r="U29" s="37">
        <f>(M29+(1-M29)*(1-N29))*L29*_xlfn.XLOOKUP(BO29,Priser!$A$4:$A$15,Priser!$J$4:$J$15)</f>
        <v>0</v>
      </c>
      <c r="V29" s="37">
        <f>AQ29*(SUMIFS(Priser!$J$4:$J$15,Priser!$A$4:$A$15,BO29)-(SUMIFS(Priser!$H$4:$H$15,Priser!$A$4:$A$15,BO29)/SUMIFS(Priser!$I$4:$I$15,Priser!$A$4:$A$15,BO29)))+AP29*(SUMIFS(Priser!$J$4:$J$15,Priser!$A$4:$A$15,BO29)-Priser!$E$6/SUMIFS(Priser!$I$4:$I$15,Priser!$A$4:$A$15,BO29))+AO29*(SUMIFS(Priser!$J$4:$J$15,Priser!$A$4:$A$15,BO29)-Priser!$D$5/SUMIFS(Priser!$I$4:$I$15,Priser!$A$4:$A$15,BO29))+AN29*(SUMIFS(Priser!$J$4:$J$15,Priser!$A$4:$A$15,BO29)-Priser!$C$4/SUMIFS(Priser!$I$4:$I$15,Priser!$A$4:$A$15,BO29))+AM29*(SUMIFS(Priser!$J$4:$J$15,Priser!$A$4:$A$15,BO29)-Priser!$B$4/SUMIFS(Priser!$I$4:$I$15,Priser!$A$4:$A$15,BO29))</f>
        <v>0</v>
      </c>
      <c r="W29" s="37">
        <f t="shared" si="22"/>
        <v>0</v>
      </c>
      <c r="X29" s="37"/>
      <c r="AA29" s="37">
        <f t="shared" si="2"/>
        <v>0</v>
      </c>
      <c r="AB29" s="37">
        <f t="shared" si="29"/>
        <v>0</v>
      </c>
      <c r="AC29" s="37">
        <f t="shared" si="3"/>
        <v>0</v>
      </c>
      <c r="AD29" s="37">
        <f t="shared" si="4"/>
        <v>0</v>
      </c>
      <c r="AE29" s="37">
        <f>IF(AD29&gt;=Priser!$L$7,Priser!$M$7,IF(AD29&gt;=Priser!$L$6,Priser!$M$6,IF(AD29&gt;=Priser!$L$5,Priser!$M$5,IF(AD29&gt;=Priser!$L$4,Priser!$M$4))))</f>
        <v>0</v>
      </c>
      <c r="AF29" s="37">
        <f>AE29*SUMIFS(Priser!$J$4:$J$15,Priser!$A$4:$A$15,$BO29)*AB29</f>
        <v>0</v>
      </c>
      <c r="AG29" s="37">
        <f t="shared" si="5"/>
        <v>0</v>
      </c>
      <c r="AH29" s="37">
        <f>IF(AG29&gt;=Priser!$N$7,Priser!$O$7,IF(AG29&gt;=Priser!$N$6,Priser!$O$6,IF(AG29&gt;=Priser!$N$5,Priser!$O$5,IF(AG29&gt;=Priser!$N$4,Priser!$O$4))))</f>
        <v>0</v>
      </c>
      <c r="AI29" s="37">
        <f>AH29*SUMIFS(Priser!$J$4:$J$15,Priser!$A$4:$A$15,$BO29)*AC29</f>
        <v>0</v>
      </c>
      <c r="AJ29" s="37"/>
      <c r="AK29" s="37"/>
      <c r="AM29" s="37">
        <f t="shared" si="6"/>
        <v>0</v>
      </c>
      <c r="AN29" s="37">
        <f t="shared" si="7"/>
        <v>0</v>
      </c>
      <c r="AO29" s="37">
        <f t="shared" si="8"/>
        <v>0</v>
      </c>
      <c r="AP29" s="37">
        <f t="shared" si="9"/>
        <v>0</v>
      </c>
      <c r="AQ29" s="37">
        <f t="shared" si="10"/>
        <v>0</v>
      </c>
      <c r="AR29" s="37">
        <f t="shared" si="11"/>
        <v>0</v>
      </c>
      <c r="AS29" s="37">
        <f t="shared" si="12"/>
        <v>0</v>
      </c>
      <c r="AT29" s="37">
        <f t="shared" si="23"/>
        <v>0</v>
      </c>
      <c r="AU29" s="37">
        <f t="shared" si="24"/>
        <v>0</v>
      </c>
      <c r="AV29" s="37">
        <f t="shared" si="25"/>
        <v>0</v>
      </c>
      <c r="AW29" s="37">
        <f t="shared" si="26"/>
        <v>0</v>
      </c>
      <c r="AX29" s="37">
        <f t="shared" si="13"/>
        <v>0</v>
      </c>
      <c r="AY29" s="37"/>
      <c r="AZ29" s="37"/>
      <c r="BB29" s="37">
        <f t="shared" si="14"/>
        <v>0</v>
      </c>
      <c r="BC29" s="37">
        <f t="shared" si="15"/>
        <v>0</v>
      </c>
      <c r="BD29" s="37">
        <f t="shared" si="16"/>
        <v>0</v>
      </c>
      <c r="BE29" s="37">
        <f t="shared" si="17"/>
        <v>0</v>
      </c>
      <c r="BF29" s="37">
        <f t="shared" si="18"/>
        <v>0</v>
      </c>
      <c r="BG29" s="37">
        <f t="shared" si="19"/>
        <v>0</v>
      </c>
      <c r="BH29" s="37">
        <f t="shared" si="27"/>
        <v>0</v>
      </c>
      <c r="BJ29" s="37"/>
      <c r="BL29" s="37">
        <f>IF(Uttag!F29="",Uttag!E29,0)/IF(Uttag!$F$2=Listor!$B$5,I29,1)</f>
        <v>0</v>
      </c>
      <c r="BM29" s="37">
        <f>Uttag!F29/IF(Uttag!$F$2=Listor!$B$5,I29,1)</f>
        <v>0</v>
      </c>
      <c r="BO29" s="81">
        <f t="shared" si="20"/>
        <v>10</v>
      </c>
      <c r="BP29" s="37">
        <f>IF(OR(BO29&gt;=10,BO29&lt;=4),Indata!$B$9,Indata!$B$10)</f>
        <v>0</v>
      </c>
    </row>
    <row r="30" spans="1:68" x14ac:dyDescent="0.25">
      <c r="A30" s="155"/>
      <c r="B30" s="37"/>
      <c r="C30" s="37"/>
      <c r="D30" s="148">
        <f t="shared" si="28"/>
        <v>45225</v>
      </c>
      <c r="E30" s="140"/>
      <c r="F30" s="141"/>
      <c r="G30" s="148"/>
      <c r="H30" s="37">
        <f t="shared" si="21"/>
        <v>0</v>
      </c>
      <c r="I30" s="81">
        <f>24+SUMIFS(Listor!$C$16:$C$17,Listor!$B$16:$B$17,Uttag!D30)</f>
        <v>24</v>
      </c>
      <c r="J30" s="37">
        <f t="shared" si="1"/>
        <v>0</v>
      </c>
      <c r="K30" s="37"/>
      <c r="L30" s="160"/>
      <c r="M30" s="207">
        <v>1</v>
      </c>
      <c r="N30" s="207">
        <v>0</v>
      </c>
      <c r="O30" s="151"/>
      <c r="P30" s="166"/>
      <c r="Q30" s="167"/>
      <c r="S30" s="37">
        <f t="shared" si="0"/>
        <v>0</v>
      </c>
      <c r="U30" s="37">
        <f>(M30+(1-M30)*(1-N30))*L30*_xlfn.XLOOKUP(BO30,Priser!$A$4:$A$15,Priser!$J$4:$J$15)</f>
        <v>0</v>
      </c>
      <c r="V30" s="37">
        <f>AQ30*(SUMIFS(Priser!$J$4:$J$15,Priser!$A$4:$A$15,BO30)-(SUMIFS(Priser!$H$4:$H$15,Priser!$A$4:$A$15,BO30)/SUMIFS(Priser!$I$4:$I$15,Priser!$A$4:$A$15,BO30)))+AP30*(SUMIFS(Priser!$J$4:$J$15,Priser!$A$4:$A$15,BO30)-Priser!$E$6/SUMIFS(Priser!$I$4:$I$15,Priser!$A$4:$A$15,BO30))+AO30*(SUMIFS(Priser!$J$4:$J$15,Priser!$A$4:$A$15,BO30)-Priser!$D$5/SUMIFS(Priser!$I$4:$I$15,Priser!$A$4:$A$15,BO30))+AN30*(SUMIFS(Priser!$J$4:$J$15,Priser!$A$4:$A$15,BO30)-Priser!$C$4/SUMIFS(Priser!$I$4:$I$15,Priser!$A$4:$A$15,BO30))+AM30*(SUMIFS(Priser!$J$4:$J$15,Priser!$A$4:$A$15,BO30)-Priser!$B$4/SUMIFS(Priser!$I$4:$I$15,Priser!$A$4:$A$15,BO30))</f>
        <v>0</v>
      </c>
      <c r="W30" s="37">
        <f t="shared" si="22"/>
        <v>0</v>
      </c>
      <c r="X30" s="37"/>
      <c r="AA30" s="37">
        <f t="shared" si="2"/>
        <v>0</v>
      </c>
      <c r="AB30" s="37">
        <f t="shared" si="29"/>
        <v>0</v>
      </c>
      <c r="AC30" s="37">
        <f t="shared" si="3"/>
        <v>0</v>
      </c>
      <c r="AD30" s="37">
        <f t="shared" si="4"/>
        <v>0</v>
      </c>
      <c r="AE30" s="37">
        <f>IF(AD30&gt;=Priser!$L$7,Priser!$M$7,IF(AD30&gt;=Priser!$L$6,Priser!$M$6,IF(AD30&gt;=Priser!$L$5,Priser!$M$5,IF(AD30&gt;=Priser!$L$4,Priser!$M$4))))</f>
        <v>0</v>
      </c>
      <c r="AF30" s="37">
        <f>AE30*SUMIFS(Priser!$J$4:$J$15,Priser!$A$4:$A$15,$BO30)*AB30</f>
        <v>0</v>
      </c>
      <c r="AG30" s="37">
        <f t="shared" si="5"/>
        <v>0</v>
      </c>
      <c r="AH30" s="37">
        <f>IF(AG30&gt;=Priser!$N$7,Priser!$O$7,IF(AG30&gt;=Priser!$N$6,Priser!$O$6,IF(AG30&gt;=Priser!$N$5,Priser!$O$5,IF(AG30&gt;=Priser!$N$4,Priser!$O$4))))</f>
        <v>0</v>
      </c>
      <c r="AI30" s="37">
        <f>AH30*SUMIFS(Priser!$J$4:$J$15,Priser!$A$4:$A$15,$BO30)*AC30</f>
        <v>0</v>
      </c>
      <c r="AJ30" s="37"/>
      <c r="AK30" s="37"/>
      <c r="AM30" s="37">
        <f t="shared" si="6"/>
        <v>0</v>
      </c>
      <c r="AN30" s="37">
        <f t="shared" si="7"/>
        <v>0</v>
      </c>
      <c r="AO30" s="37">
        <f t="shared" si="8"/>
        <v>0</v>
      </c>
      <c r="AP30" s="37">
        <f t="shared" si="9"/>
        <v>0</v>
      </c>
      <c r="AQ30" s="37">
        <f t="shared" si="10"/>
        <v>0</v>
      </c>
      <c r="AR30" s="37">
        <f t="shared" si="11"/>
        <v>0</v>
      </c>
      <c r="AS30" s="37">
        <f t="shared" si="12"/>
        <v>0</v>
      </c>
      <c r="AT30" s="37">
        <f t="shared" si="23"/>
        <v>0</v>
      </c>
      <c r="AU30" s="37">
        <f t="shared" si="24"/>
        <v>0</v>
      </c>
      <c r="AV30" s="37">
        <f t="shared" si="25"/>
        <v>0</v>
      </c>
      <c r="AW30" s="37">
        <f t="shared" si="26"/>
        <v>0</v>
      </c>
      <c r="AX30" s="37">
        <f t="shared" si="13"/>
        <v>0</v>
      </c>
      <c r="AY30" s="37"/>
      <c r="AZ30" s="37"/>
      <c r="BB30" s="37">
        <f t="shared" si="14"/>
        <v>0</v>
      </c>
      <c r="BC30" s="37">
        <f t="shared" si="15"/>
        <v>0</v>
      </c>
      <c r="BD30" s="37">
        <f t="shared" si="16"/>
        <v>0</v>
      </c>
      <c r="BE30" s="37">
        <f t="shared" si="17"/>
        <v>0</v>
      </c>
      <c r="BF30" s="37">
        <f t="shared" si="18"/>
        <v>0</v>
      </c>
      <c r="BG30" s="37">
        <f t="shared" si="19"/>
        <v>0</v>
      </c>
      <c r="BH30" s="37">
        <f t="shared" si="27"/>
        <v>0</v>
      </c>
      <c r="BJ30" s="37"/>
      <c r="BL30" s="37">
        <f>IF(Uttag!F30="",Uttag!E30,0)/IF(Uttag!$F$2=Listor!$B$5,I30,1)</f>
        <v>0</v>
      </c>
      <c r="BM30" s="37">
        <f>Uttag!F30/IF(Uttag!$F$2=Listor!$B$5,I30,1)</f>
        <v>0</v>
      </c>
      <c r="BO30" s="81">
        <f t="shared" si="20"/>
        <v>10</v>
      </c>
      <c r="BP30" s="37">
        <f>IF(OR(BO30&gt;=10,BO30&lt;=4),Indata!$B$9,Indata!$B$10)</f>
        <v>0</v>
      </c>
    </row>
    <row r="31" spans="1:68" x14ac:dyDescent="0.25">
      <c r="A31" s="155"/>
      <c r="B31" s="37"/>
      <c r="C31" s="37"/>
      <c r="D31" s="148">
        <f t="shared" si="28"/>
        <v>45226</v>
      </c>
      <c r="E31" s="140"/>
      <c r="F31" s="141"/>
      <c r="G31" s="148"/>
      <c r="H31" s="37">
        <f t="shared" si="21"/>
        <v>0</v>
      </c>
      <c r="I31" s="81">
        <f>24+SUMIFS(Listor!$C$16:$C$17,Listor!$B$16:$B$17,Uttag!D31)</f>
        <v>24</v>
      </c>
      <c r="J31" s="37">
        <f t="shared" si="1"/>
        <v>0</v>
      </c>
      <c r="K31" s="37"/>
      <c r="L31" s="160"/>
      <c r="M31" s="207">
        <v>1</v>
      </c>
      <c r="N31" s="207">
        <v>0</v>
      </c>
      <c r="O31" s="151"/>
      <c r="P31" s="166"/>
      <c r="Q31" s="167"/>
      <c r="S31" s="37">
        <f t="shared" si="0"/>
        <v>0</v>
      </c>
      <c r="U31" s="37">
        <f>(M31+(1-M31)*(1-N31))*L31*_xlfn.XLOOKUP(BO31,Priser!$A$4:$A$15,Priser!$J$4:$J$15)</f>
        <v>0</v>
      </c>
      <c r="V31" s="37">
        <f>AQ31*(SUMIFS(Priser!$J$4:$J$15,Priser!$A$4:$A$15,BO31)-(SUMIFS(Priser!$H$4:$H$15,Priser!$A$4:$A$15,BO31)/SUMIFS(Priser!$I$4:$I$15,Priser!$A$4:$A$15,BO31)))+AP31*(SUMIFS(Priser!$J$4:$J$15,Priser!$A$4:$A$15,BO31)-Priser!$E$6/SUMIFS(Priser!$I$4:$I$15,Priser!$A$4:$A$15,BO31))+AO31*(SUMIFS(Priser!$J$4:$J$15,Priser!$A$4:$A$15,BO31)-Priser!$D$5/SUMIFS(Priser!$I$4:$I$15,Priser!$A$4:$A$15,BO31))+AN31*(SUMIFS(Priser!$J$4:$J$15,Priser!$A$4:$A$15,BO31)-Priser!$C$4/SUMIFS(Priser!$I$4:$I$15,Priser!$A$4:$A$15,BO31))+AM31*(SUMIFS(Priser!$J$4:$J$15,Priser!$A$4:$A$15,BO31)-Priser!$B$4/SUMIFS(Priser!$I$4:$I$15,Priser!$A$4:$A$15,BO31))</f>
        <v>0</v>
      </c>
      <c r="W31" s="37">
        <f t="shared" si="22"/>
        <v>0</v>
      </c>
      <c r="X31" s="37"/>
      <c r="AA31" s="37">
        <f t="shared" si="2"/>
        <v>0</v>
      </c>
      <c r="AB31" s="37">
        <f>AA31-AC31</f>
        <v>0</v>
      </c>
      <c r="AC31" s="37">
        <f t="shared" si="3"/>
        <v>0</v>
      </c>
      <c r="AD31" s="37">
        <f t="shared" si="4"/>
        <v>0</v>
      </c>
      <c r="AE31" s="37">
        <f>IF(AD31&gt;=Priser!$L$7,Priser!$M$7,IF(AD31&gt;=Priser!$L$6,Priser!$M$6,IF(AD31&gt;=Priser!$L$5,Priser!$M$5,IF(AD31&gt;=Priser!$L$4,Priser!$M$4))))</f>
        <v>0</v>
      </c>
      <c r="AF31" s="37">
        <f>AE31*SUMIFS(Priser!$J$4:$J$15,Priser!$A$4:$A$15,$BO31)*AB31</f>
        <v>0</v>
      </c>
      <c r="AG31" s="37">
        <f t="shared" si="5"/>
        <v>0</v>
      </c>
      <c r="AH31" s="37">
        <f>IF(AG31&gt;=Priser!$N$7,Priser!$O$7,IF(AG31&gt;=Priser!$N$6,Priser!$O$6,IF(AG31&gt;=Priser!$N$5,Priser!$O$5,IF(AG31&gt;=Priser!$N$4,Priser!$O$4))))</f>
        <v>0</v>
      </c>
      <c r="AI31" s="37">
        <f>AH31*SUMIFS(Priser!$J$4:$J$15,Priser!$A$4:$A$15,$BO31)*AC31</f>
        <v>0</v>
      </c>
      <c r="AJ31" s="37"/>
      <c r="AK31" s="37"/>
      <c r="AM31" s="37">
        <f t="shared" si="6"/>
        <v>0</v>
      </c>
      <c r="AN31" s="37">
        <f t="shared" si="7"/>
        <v>0</v>
      </c>
      <c r="AO31" s="37">
        <f t="shared" si="8"/>
        <v>0</v>
      </c>
      <c r="AP31" s="37">
        <f t="shared" si="9"/>
        <v>0</v>
      </c>
      <c r="AQ31" s="37">
        <f t="shared" si="10"/>
        <v>0</v>
      </c>
      <c r="AR31" s="37">
        <f t="shared" si="11"/>
        <v>0</v>
      </c>
      <c r="AS31" s="37">
        <f t="shared" si="12"/>
        <v>0</v>
      </c>
      <c r="AT31" s="37">
        <f t="shared" si="23"/>
        <v>0</v>
      </c>
      <c r="AU31" s="37">
        <f t="shared" si="24"/>
        <v>0</v>
      </c>
      <c r="AV31" s="37">
        <f t="shared" si="25"/>
        <v>0</v>
      </c>
      <c r="AW31" s="37">
        <f t="shared" si="26"/>
        <v>0</v>
      </c>
      <c r="AX31" s="37">
        <f t="shared" si="13"/>
        <v>0</v>
      </c>
      <c r="AY31" s="37"/>
      <c r="AZ31" s="37"/>
      <c r="BB31" s="37">
        <f t="shared" si="14"/>
        <v>0</v>
      </c>
      <c r="BC31" s="37">
        <f t="shared" si="15"/>
        <v>0</v>
      </c>
      <c r="BD31" s="37">
        <f t="shared" si="16"/>
        <v>0</v>
      </c>
      <c r="BE31" s="37">
        <f t="shared" si="17"/>
        <v>0</v>
      </c>
      <c r="BF31" s="37">
        <f t="shared" si="18"/>
        <v>0</v>
      </c>
      <c r="BG31" s="37">
        <f t="shared" si="19"/>
        <v>0</v>
      </c>
      <c r="BH31" s="37">
        <f t="shared" si="27"/>
        <v>0</v>
      </c>
      <c r="BJ31" s="37"/>
      <c r="BL31" s="37">
        <f>IF(Uttag!F31="",Uttag!E31,0)/IF(Uttag!$F$2=Listor!$B$5,I31,1)</f>
        <v>0</v>
      </c>
      <c r="BM31" s="37">
        <f>Uttag!F31/IF(Uttag!$F$2=Listor!$B$5,I31,1)</f>
        <v>0</v>
      </c>
      <c r="BO31" s="81">
        <f t="shared" si="20"/>
        <v>10</v>
      </c>
      <c r="BP31" s="37">
        <f>IF(OR(BO31&gt;=10,BO31&lt;=4),Indata!$B$9,Indata!$B$10)</f>
        <v>0</v>
      </c>
    </row>
    <row r="32" spans="1:68" x14ac:dyDescent="0.25">
      <c r="A32" s="155"/>
      <c r="B32" s="37"/>
      <c r="C32" s="37"/>
      <c r="D32" s="148">
        <f t="shared" si="28"/>
        <v>45227</v>
      </c>
      <c r="E32" s="140"/>
      <c r="F32" s="141"/>
      <c r="G32" s="148"/>
      <c r="H32" s="37">
        <f t="shared" si="21"/>
        <v>0</v>
      </c>
      <c r="I32" s="81">
        <f>24+SUMIFS(Listor!$C$16:$C$17,Listor!$B$16:$B$17,Uttag!D32)</f>
        <v>25</v>
      </c>
      <c r="J32" s="37">
        <f t="shared" si="1"/>
        <v>0</v>
      </c>
      <c r="K32" s="37"/>
      <c r="L32" s="160"/>
      <c r="M32" s="207">
        <v>1</v>
      </c>
      <c r="N32" s="207">
        <v>0</v>
      </c>
      <c r="O32" s="151"/>
      <c r="P32" s="166"/>
      <c r="Q32" s="167"/>
      <c r="S32" s="37">
        <f t="shared" si="0"/>
        <v>0</v>
      </c>
      <c r="U32" s="37">
        <f>(M32+(1-M32)*(1-N32))*L32*_xlfn.XLOOKUP(BO32,Priser!$A$4:$A$15,Priser!$J$4:$J$15)</f>
        <v>0</v>
      </c>
      <c r="V32" s="37">
        <f>AQ32*(SUMIFS(Priser!$J$4:$J$15,Priser!$A$4:$A$15,BO32)-(SUMIFS(Priser!$H$4:$H$15,Priser!$A$4:$A$15,BO32)/SUMIFS(Priser!$I$4:$I$15,Priser!$A$4:$A$15,BO32)))+AP32*(SUMIFS(Priser!$J$4:$J$15,Priser!$A$4:$A$15,BO32)-Priser!$E$6/SUMIFS(Priser!$I$4:$I$15,Priser!$A$4:$A$15,BO32))+AO32*(SUMIFS(Priser!$J$4:$J$15,Priser!$A$4:$A$15,BO32)-Priser!$D$5/SUMIFS(Priser!$I$4:$I$15,Priser!$A$4:$A$15,BO32))+AN32*(SUMIFS(Priser!$J$4:$J$15,Priser!$A$4:$A$15,BO32)-Priser!$C$4/SUMIFS(Priser!$I$4:$I$15,Priser!$A$4:$A$15,BO32))+AM32*(SUMIFS(Priser!$J$4:$J$15,Priser!$A$4:$A$15,BO32)-Priser!$B$4/SUMIFS(Priser!$I$4:$I$15,Priser!$A$4:$A$15,BO32))</f>
        <v>0</v>
      </c>
      <c r="W32" s="37">
        <f t="shared" si="22"/>
        <v>0</v>
      </c>
      <c r="X32" s="37"/>
      <c r="AA32" s="37">
        <f t="shared" si="2"/>
        <v>0</v>
      </c>
      <c r="AB32" s="37">
        <f t="shared" si="29"/>
        <v>0</v>
      </c>
      <c r="AC32" s="37">
        <f t="shared" si="3"/>
        <v>0</v>
      </c>
      <c r="AD32" s="37">
        <f t="shared" si="4"/>
        <v>0</v>
      </c>
      <c r="AE32" s="37">
        <f>IF(AD32&gt;=Priser!$L$7,Priser!$M$7,IF(AD32&gt;=Priser!$L$6,Priser!$M$6,IF(AD32&gt;=Priser!$L$5,Priser!$M$5,IF(AD32&gt;=Priser!$L$4,Priser!$M$4))))</f>
        <v>0</v>
      </c>
      <c r="AF32" s="37">
        <f>AE32*SUMIFS(Priser!$J$4:$J$15,Priser!$A$4:$A$15,$BO32)*AB32</f>
        <v>0</v>
      </c>
      <c r="AG32" s="37">
        <f t="shared" si="5"/>
        <v>0</v>
      </c>
      <c r="AH32" s="37">
        <f>IF(AG32&gt;=Priser!$N$7,Priser!$O$7,IF(AG32&gt;=Priser!$N$6,Priser!$O$6,IF(AG32&gt;=Priser!$N$5,Priser!$O$5,IF(AG32&gt;=Priser!$N$4,Priser!$O$4))))</f>
        <v>0</v>
      </c>
      <c r="AI32" s="37">
        <f>AH32*SUMIFS(Priser!$J$4:$J$15,Priser!$A$4:$A$15,$BO32)*AC32</f>
        <v>0</v>
      </c>
      <c r="AJ32" s="37"/>
      <c r="AK32" s="37"/>
      <c r="AM32" s="37">
        <f t="shared" si="6"/>
        <v>0</v>
      </c>
      <c r="AN32" s="37">
        <f t="shared" si="7"/>
        <v>0</v>
      </c>
      <c r="AO32" s="37">
        <f t="shared" si="8"/>
        <v>0</v>
      </c>
      <c r="AP32" s="37">
        <f t="shared" si="9"/>
        <v>0</v>
      </c>
      <c r="AQ32" s="37">
        <f t="shared" si="10"/>
        <v>0</v>
      </c>
      <c r="AR32" s="37">
        <f t="shared" si="11"/>
        <v>0</v>
      </c>
      <c r="AS32" s="37">
        <f t="shared" si="12"/>
        <v>0</v>
      </c>
      <c r="AT32" s="37">
        <f t="shared" si="23"/>
        <v>0</v>
      </c>
      <c r="AU32" s="37">
        <f t="shared" si="24"/>
        <v>0</v>
      </c>
      <c r="AV32" s="37">
        <f t="shared" si="25"/>
        <v>0</v>
      </c>
      <c r="AW32" s="37">
        <f t="shared" si="26"/>
        <v>0</v>
      </c>
      <c r="AX32" s="37">
        <f t="shared" si="13"/>
        <v>0</v>
      </c>
      <c r="AY32" s="37"/>
      <c r="AZ32" s="37"/>
      <c r="BB32" s="37">
        <f t="shared" si="14"/>
        <v>0</v>
      </c>
      <c r="BC32" s="37">
        <f t="shared" si="15"/>
        <v>0</v>
      </c>
      <c r="BD32" s="37">
        <f t="shared" si="16"/>
        <v>0</v>
      </c>
      <c r="BE32" s="37">
        <f t="shared" si="17"/>
        <v>0</v>
      </c>
      <c r="BF32" s="37">
        <f t="shared" si="18"/>
        <v>0</v>
      </c>
      <c r="BG32" s="37">
        <f t="shared" si="19"/>
        <v>0</v>
      </c>
      <c r="BH32" s="37">
        <f t="shared" si="27"/>
        <v>0</v>
      </c>
      <c r="BJ32" s="37"/>
      <c r="BL32" s="37">
        <f>IF(Uttag!F32="",Uttag!E32,0)/IF(Uttag!$F$2=Listor!$B$5,I32,1)</f>
        <v>0</v>
      </c>
      <c r="BM32" s="37">
        <f>Uttag!F32/IF(Uttag!$F$2=Listor!$B$5,I32,1)</f>
        <v>0</v>
      </c>
      <c r="BO32" s="81">
        <f t="shared" si="20"/>
        <v>10</v>
      </c>
      <c r="BP32" s="37">
        <f>IF(OR(BO32&gt;=10,BO32&lt;=4),Indata!$B$9,Indata!$B$10)</f>
        <v>0</v>
      </c>
    </row>
    <row r="33" spans="1:68" x14ac:dyDescent="0.25">
      <c r="A33" s="155"/>
      <c r="B33" s="37"/>
      <c r="C33" s="37"/>
      <c r="D33" s="148">
        <f t="shared" si="28"/>
        <v>45228</v>
      </c>
      <c r="E33" s="140"/>
      <c r="F33" s="141"/>
      <c r="G33" s="148"/>
      <c r="H33" s="37">
        <f t="shared" si="21"/>
        <v>0</v>
      </c>
      <c r="I33" s="81">
        <f>24+SUMIFS(Listor!$C$16:$C$17,Listor!$B$16:$B$17,Uttag!D33)</f>
        <v>24</v>
      </c>
      <c r="J33" s="37">
        <f t="shared" si="1"/>
        <v>0</v>
      </c>
      <c r="K33" s="37"/>
      <c r="L33" s="160"/>
      <c r="M33" s="207">
        <v>1</v>
      </c>
      <c r="N33" s="207">
        <v>0</v>
      </c>
      <c r="O33" s="151"/>
      <c r="P33" s="166"/>
      <c r="Q33" s="167"/>
      <c r="S33" s="37">
        <f t="shared" si="0"/>
        <v>0</v>
      </c>
      <c r="U33" s="37">
        <f>(M33+(1-M33)*(1-N33))*L33*_xlfn.XLOOKUP(BO33,Priser!$A$4:$A$15,Priser!$J$4:$J$15)</f>
        <v>0</v>
      </c>
      <c r="V33" s="37">
        <f>AQ33*(SUMIFS(Priser!$J$4:$J$15,Priser!$A$4:$A$15,BO33)-(SUMIFS(Priser!$H$4:$H$15,Priser!$A$4:$A$15,BO33)/SUMIFS(Priser!$I$4:$I$15,Priser!$A$4:$A$15,BO33)))+AP33*(SUMIFS(Priser!$J$4:$J$15,Priser!$A$4:$A$15,BO33)-Priser!$E$6/SUMIFS(Priser!$I$4:$I$15,Priser!$A$4:$A$15,BO33))+AO33*(SUMIFS(Priser!$J$4:$J$15,Priser!$A$4:$A$15,BO33)-Priser!$D$5/SUMIFS(Priser!$I$4:$I$15,Priser!$A$4:$A$15,BO33))+AN33*(SUMIFS(Priser!$J$4:$J$15,Priser!$A$4:$A$15,BO33)-Priser!$C$4/SUMIFS(Priser!$I$4:$I$15,Priser!$A$4:$A$15,BO33))+AM33*(SUMIFS(Priser!$J$4:$J$15,Priser!$A$4:$A$15,BO33)-Priser!$B$4/SUMIFS(Priser!$I$4:$I$15,Priser!$A$4:$A$15,BO33))</f>
        <v>0</v>
      </c>
      <c r="W33" s="37">
        <f t="shared" si="22"/>
        <v>0</v>
      </c>
      <c r="X33" s="37"/>
      <c r="AA33" s="37">
        <f t="shared" si="2"/>
        <v>0</v>
      </c>
      <c r="AB33" s="37">
        <f t="shared" si="29"/>
        <v>0</v>
      </c>
      <c r="AC33" s="37">
        <f t="shared" si="3"/>
        <v>0</v>
      </c>
      <c r="AD33" s="37">
        <f t="shared" si="4"/>
        <v>0</v>
      </c>
      <c r="AE33" s="37">
        <f>IF(AD33&gt;=Priser!$L$7,Priser!$M$7,IF(AD33&gt;=Priser!$L$6,Priser!$M$6,IF(AD33&gt;=Priser!$L$5,Priser!$M$5,IF(AD33&gt;=Priser!$L$4,Priser!$M$4))))</f>
        <v>0</v>
      </c>
      <c r="AF33" s="37">
        <f>AE33*SUMIFS(Priser!$J$4:$J$15,Priser!$A$4:$A$15,$BO33)*AB33</f>
        <v>0</v>
      </c>
      <c r="AG33" s="37">
        <f t="shared" si="5"/>
        <v>0</v>
      </c>
      <c r="AH33" s="37">
        <f>IF(AG33&gt;=Priser!$N$7,Priser!$O$7,IF(AG33&gt;=Priser!$N$6,Priser!$O$6,IF(AG33&gt;=Priser!$N$5,Priser!$O$5,IF(AG33&gt;=Priser!$N$4,Priser!$O$4))))</f>
        <v>0</v>
      </c>
      <c r="AI33" s="37">
        <f>AH33*SUMIFS(Priser!$J$4:$J$15,Priser!$A$4:$A$15,$BO33)*AC33</f>
        <v>0</v>
      </c>
      <c r="AJ33" s="37"/>
      <c r="AK33" s="37"/>
      <c r="AM33" s="37">
        <f t="shared" si="6"/>
        <v>0</v>
      </c>
      <c r="AN33" s="37">
        <f t="shared" si="7"/>
        <v>0</v>
      </c>
      <c r="AO33" s="37">
        <f t="shared" si="8"/>
        <v>0</v>
      </c>
      <c r="AP33" s="37">
        <f t="shared" si="9"/>
        <v>0</v>
      </c>
      <c r="AQ33" s="37">
        <f t="shared" si="10"/>
        <v>0</v>
      </c>
      <c r="AR33" s="37">
        <f t="shared" si="11"/>
        <v>0</v>
      </c>
      <c r="AS33" s="37">
        <f t="shared" si="12"/>
        <v>0</v>
      </c>
      <c r="AT33" s="37">
        <f t="shared" si="23"/>
        <v>0</v>
      </c>
      <c r="AU33" s="37">
        <f t="shared" si="24"/>
        <v>0</v>
      </c>
      <c r="AV33" s="37">
        <f t="shared" si="25"/>
        <v>0</v>
      </c>
      <c r="AW33" s="37">
        <f t="shared" si="26"/>
        <v>0</v>
      </c>
      <c r="AX33" s="37">
        <f t="shared" si="13"/>
        <v>0</v>
      </c>
      <c r="AY33" s="37"/>
      <c r="AZ33" s="37"/>
      <c r="BB33" s="37">
        <f t="shared" si="14"/>
        <v>0</v>
      </c>
      <c r="BC33" s="37">
        <f t="shared" si="15"/>
        <v>0</v>
      </c>
      <c r="BD33" s="37">
        <f t="shared" si="16"/>
        <v>0</v>
      </c>
      <c r="BE33" s="37">
        <f t="shared" si="17"/>
        <v>0</v>
      </c>
      <c r="BF33" s="37">
        <f t="shared" si="18"/>
        <v>0</v>
      </c>
      <c r="BG33" s="37">
        <f t="shared" si="19"/>
        <v>0</v>
      </c>
      <c r="BH33" s="37">
        <f t="shared" si="27"/>
        <v>0</v>
      </c>
      <c r="BJ33" s="37"/>
      <c r="BL33" s="37">
        <f>IF(Uttag!F33="",Uttag!E33,0)/IF(Uttag!$F$2=Listor!$B$5,I33,1)</f>
        <v>0</v>
      </c>
      <c r="BM33" s="37">
        <f>Uttag!F33/IF(Uttag!$F$2=Listor!$B$5,I33,1)</f>
        <v>0</v>
      </c>
      <c r="BO33" s="81">
        <f t="shared" si="20"/>
        <v>10</v>
      </c>
      <c r="BP33" s="37">
        <f>IF(OR(BO33&gt;=10,BO33&lt;=4),Indata!$B$9,Indata!$B$10)</f>
        <v>0</v>
      </c>
    </row>
    <row r="34" spans="1:68" x14ac:dyDescent="0.25">
      <c r="A34" s="155"/>
      <c r="B34" s="37"/>
      <c r="C34" s="37"/>
      <c r="D34" s="148">
        <f t="shared" si="28"/>
        <v>45229</v>
      </c>
      <c r="E34" s="140"/>
      <c r="F34" s="141"/>
      <c r="G34" s="148"/>
      <c r="H34" s="37">
        <f t="shared" si="21"/>
        <v>0</v>
      </c>
      <c r="I34" s="81">
        <f>24+SUMIFS(Listor!$C$16:$C$17,Listor!$B$16:$B$17,Uttag!D34)</f>
        <v>24</v>
      </c>
      <c r="J34" s="37">
        <f t="shared" si="1"/>
        <v>0</v>
      </c>
      <c r="K34" s="37"/>
      <c r="L34" s="160"/>
      <c r="M34" s="207">
        <v>1</v>
      </c>
      <c r="N34" s="207">
        <v>0</v>
      </c>
      <c r="O34" s="151"/>
      <c r="P34" s="166"/>
      <c r="Q34" s="167"/>
      <c r="S34" s="37">
        <f t="shared" si="0"/>
        <v>0</v>
      </c>
      <c r="U34" s="37">
        <f>(M34+(1-M34)*(1-N34))*L34*_xlfn.XLOOKUP(BO34,Priser!$A$4:$A$15,Priser!$J$4:$J$15)</f>
        <v>0</v>
      </c>
      <c r="V34" s="37">
        <f>AQ34*(SUMIFS(Priser!$J$4:$J$15,Priser!$A$4:$A$15,BO34)-(SUMIFS(Priser!$H$4:$H$15,Priser!$A$4:$A$15,BO34)/SUMIFS(Priser!$I$4:$I$15,Priser!$A$4:$A$15,BO34)))+AP34*(SUMIFS(Priser!$J$4:$J$15,Priser!$A$4:$A$15,BO34)-Priser!$E$6/SUMIFS(Priser!$I$4:$I$15,Priser!$A$4:$A$15,BO34))+AO34*(SUMIFS(Priser!$J$4:$J$15,Priser!$A$4:$A$15,BO34)-Priser!$D$5/SUMIFS(Priser!$I$4:$I$15,Priser!$A$4:$A$15,BO34))+AN34*(SUMIFS(Priser!$J$4:$J$15,Priser!$A$4:$A$15,BO34)-Priser!$C$4/SUMIFS(Priser!$I$4:$I$15,Priser!$A$4:$A$15,BO34))+AM34*(SUMIFS(Priser!$J$4:$J$15,Priser!$A$4:$A$15,BO34)-Priser!$B$4/SUMIFS(Priser!$I$4:$I$15,Priser!$A$4:$A$15,BO34))</f>
        <v>0</v>
      </c>
      <c r="W34" s="37">
        <f t="shared" si="22"/>
        <v>0</v>
      </c>
      <c r="X34" s="37"/>
      <c r="AA34" s="37">
        <f t="shared" si="2"/>
        <v>0</v>
      </c>
      <c r="AB34" s="37">
        <f t="shared" si="29"/>
        <v>0</v>
      </c>
      <c r="AC34" s="37">
        <f t="shared" si="3"/>
        <v>0</v>
      </c>
      <c r="AD34" s="37">
        <f t="shared" si="4"/>
        <v>0</v>
      </c>
      <c r="AE34" s="37">
        <f>IF(AD34&gt;=Priser!$L$7,Priser!$M$7,IF(AD34&gt;=Priser!$L$6,Priser!$M$6,IF(AD34&gt;=Priser!$L$5,Priser!$M$5,IF(AD34&gt;=Priser!$L$4,Priser!$M$4))))</f>
        <v>0</v>
      </c>
      <c r="AF34" s="37">
        <f>AE34*SUMIFS(Priser!$J$4:$J$15,Priser!$A$4:$A$15,$BO34)*AB34</f>
        <v>0</v>
      </c>
      <c r="AG34" s="37">
        <f t="shared" si="5"/>
        <v>0</v>
      </c>
      <c r="AH34" s="37">
        <f>IF(AG34&gt;=Priser!$N$7,Priser!$O$7,IF(AG34&gt;=Priser!$N$6,Priser!$O$6,IF(AG34&gt;=Priser!$N$5,Priser!$O$5,IF(AG34&gt;=Priser!$N$4,Priser!$O$4))))</f>
        <v>0</v>
      </c>
      <c r="AI34" s="37">
        <f>AH34*SUMIFS(Priser!$J$4:$J$15,Priser!$A$4:$A$15,$BO34)*AC34</f>
        <v>0</v>
      </c>
      <c r="AJ34" s="37"/>
      <c r="AK34" s="37"/>
      <c r="AM34" s="37">
        <f t="shared" si="6"/>
        <v>0</v>
      </c>
      <c r="AN34" s="37">
        <f t="shared" si="7"/>
        <v>0</v>
      </c>
      <c r="AO34" s="37">
        <f t="shared" si="8"/>
        <v>0</v>
      </c>
      <c r="AP34" s="37">
        <f t="shared" si="9"/>
        <v>0</v>
      </c>
      <c r="AQ34" s="37">
        <f t="shared" si="10"/>
        <v>0</v>
      </c>
      <c r="AR34" s="37">
        <f t="shared" si="11"/>
        <v>0</v>
      </c>
      <c r="AS34" s="37">
        <f t="shared" si="12"/>
        <v>0</v>
      </c>
      <c r="AT34" s="37">
        <f t="shared" si="23"/>
        <v>0</v>
      </c>
      <c r="AU34" s="37">
        <f t="shared" si="24"/>
        <v>0</v>
      </c>
      <c r="AV34" s="37">
        <f t="shared" si="25"/>
        <v>0</v>
      </c>
      <c r="AW34" s="37">
        <f t="shared" si="26"/>
        <v>0</v>
      </c>
      <c r="AX34" s="37">
        <f t="shared" si="13"/>
        <v>0</v>
      </c>
      <c r="AY34" s="37"/>
      <c r="AZ34" s="37"/>
      <c r="BB34" s="37">
        <f t="shared" si="14"/>
        <v>0</v>
      </c>
      <c r="BC34" s="37">
        <f t="shared" si="15"/>
        <v>0</v>
      </c>
      <c r="BD34" s="37">
        <f t="shared" si="16"/>
        <v>0</v>
      </c>
      <c r="BE34" s="37">
        <f t="shared" si="17"/>
        <v>0</v>
      </c>
      <c r="BF34" s="37">
        <f t="shared" si="18"/>
        <v>0</v>
      </c>
      <c r="BG34" s="37">
        <f t="shared" si="19"/>
        <v>0</v>
      </c>
      <c r="BH34" s="37">
        <f t="shared" si="27"/>
        <v>0</v>
      </c>
      <c r="BJ34" s="37"/>
      <c r="BL34" s="37">
        <f>IF(Uttag!F34="",Uttag!E34,0)/IF(Uttag!$F$2=Listor!$B$5,I34,1)</f>
        <v>0</v>
      </c>
      <c r="BM34" s="37">
        <f>Uttag!F34/IF(Uttag!$F$2=Listor!$B$5,I34,1)</f>
        <v>0</v>
      </c>
      <c r="BO34" s="81">
        <f t="shared" si="20"/>
        <v>10</v>
      </c>
      <c r="BP34" s="37">
        <f>IF(OR(BO34&gt;=10,BO34&lt;=4),Indata!$B$9,Indata!$B$10)</f>
        <v>0</v>
      </c>
    </row>
    <row r="35" spans="1:68" x14ac:dyDescent="0.25">
      <c r="A35" s="155"/>
      <c r="B35" s="37"/>
      <c r="C35" s="37"/>
      <c r="D35" s="148">
        <f t="shared" si="28"/>
        <v>45230</v>
      </c>
      <c r="E35" s="140"/>
      <c r="F35" s="141"/>
      <c r="G35" s="148"/>
      <c r="H35" s="37">
        <f t="shared" si="21"/>
        <v>0</v>
      </c>
      <c r="I35" s="81">
        <f>24+SUMIFS(Listor!$C$16:$C$17,Listor!$B$16:$B$17,Uttag!D35)</f>
        <v>24</v>
      </c>
      <c r="J35" s="37">
        <f t="shared" si="1"/>
        <v>0</v>
      </c>
      <c r="K35" s="37"/>
      <c r="L35" s="160"/>
      <c r="M35" s="207">
        <v>1</v>
      </c>
      <c r="N35" s="207">
        <v>0</v>
      </c>
      <c r="O35" s="151"/>
      <c r="P35" s="166"/>
      <c r="Q35" s="167"/>
      <c r="S35" s="37">
        <f t="shared" si="0"/>
        <v>0</v>
      </c>
      <c r="U35" s="37">
        <f>(M35+(1-M35)*(1-N35))*L35*_xlfn.XLOOKUP(BO35,Priser!$A$4:$A$15,Priser!$J$4:$J$15)</f>
        <v>0</v>
      </c>
      <c r="V35" s="37">
        <f>AQ35*(SUMIFS(Priser!$J$4:$J$15,Priser!$A$4:$A$15,BO35)-(SUMIFS(Priser!$H$4:$H$15,Priser!$A$4:$A$15,BO35)/SUMIFS(Priser!$I$4:$I$15,Priser!$A$4:$A$15,BO35)))+AP35*(SUMIFS(Priser!$J$4:$J$15,Priser!$A$4:$A$15,BO35)-Priser!$E$6/SUMIFS(Priser!$I$4:$I$15,Priser!$A$4:$A$15,BO35))+AO35*(SUMIFS(Priser!$J$4:$J$15,Priser!$A$4:$A$15,BO35)-Priser!$D$5/SUMIFS(Priser!$I$4:$I$15,Priser!$A$4:$A$15,BO35))+AN35*(SUMIFS(Priser!$J$4:$J$15,Priser!$A$4:$A$15,BO35)-Priser!$C$4/SUMIFS(Priser!$I$4:$I$15,Priser!$A$4:$A$15,BO35))+AM35*(SUMIFS(Priser!$J$4:$J$15,Priser!$A$4:$A$15,BO35)-Priser!$B$4/SUMIFS(Priser!$I$4:$I$15,Priser!$A$4:$A$15,BO35))</f>
        <v>0</v>
      </c>
      <c r="W35" s="37">
        <f t="shared" si="22"/>
        <v>0</v>
      </c>
      <c r="X35" s="37"/>
      <c r="AA35" s="37">
        <f t="shared" si="2"/>
        <v>0</v>
      </c>
      <c r="AB35" s="37">
        <f t="shared" si="29"/>
        <v>0</v>
      </c>
      <c r="AC35" s="37">
        <f t="shared" si="3"/>
        <v>0</v>
      </c>
      <c r="AD35" s="37">
        <f t="shared" si="4"/>
        <v>0</v>
      </c>
      <c r="AE35" s="37">
        <f>IF(AD35&gt;=Priser!$L$7,Priser!$M$7,IF(AD35&gt;=Priser!$L$6,Priser!$M$6,IF(AD35&gt;=Priser!$L$5,Priser!$M$5,IF(AD35&gt;=Priser!$L$4,Priser!$M$4))))</f>
        <v>0</v>
      </c>
      <c r="AF35" s="37">
        <f>AE35*SUMIFS(Priser!$J$4:$J$15,Priser!$A$4:$A$15,$BO35)*AB35</f>
        <v>0</v>
      </c>
      <c r="AG35" s="37">
        <f t="shared" si="5"/>
        <v>0</v>
      </c>
      <c r="AH35" s="37">
        <f>IF(AG35&gt;=Priser!$N$7,Priser!$O$7,IF(AG35&gt;=Priser!$N$6,Priser!$O$6,IF(AG35&gt;=Priser!$N$5,Priser!$O$5,IF(AG35&gt;=Priser!$N$4,Priser!$O$4))))</f>
        <v>0</v>
      </c>
      <c r="AI35" s="37">
        <f>AH35*SUMIFS(Priser!$J$4:$J$15,Priser!$A$4:$A$15,$BO35)*AC35</f>
        <v>0</v>
      </c>
      <c r="AJ35" s="37"/>
      <c r="AK35" s="37"/>
      <c r="AM35" s="37">
        <f t="shared" si="6"/>
        <v>0</v>
      </c>
      <c r="AN35" s="37">
        <f t="shared" si="7"/>
        <v>0</v>
      </c>
      <c r="AO35" s="37">
        <f t="shared" si="8"/>
        <v>0</v>
      </c>
      <c r="AP35" s="37">
        <f t="shared" si="9"/>
        <v>0</v>
      </c>
      <c r="AQ35" s="37">
        <f t="shared" si="10"/>
        <v>0</v>
      </c>
      <c r="AR35" s="37">
        <f t="shared" si="11"/>
        <v>0</v>
      </c>
      <c r="AS35" s="37">
        <f t="shared" si="12"/>
        <v>0</v>
      </c>
      <c r="AT35" s="37">
        <f t="shared" si="23"/>
        <v>0</v>
      </c>
      <c r="AU35" s="37">
        <f t="shared" si="24"/>
        <v>0</v>
      </c>
      <c r="AV35" s="37">
        <f t="shared" si="25"/>
        <v>0</v>
      </c>
      <c r="AW35" s="37">
        <f t="shared" si="26"/>
        <v>0</v>
      </c>
      <c r="AX35" s="37">
        <f t="shared" si="13"/>
        <v>0</v>
      </c>
      <c r="AY35" s="37"/>
      <c r="AZ35" s="37"/>
      <c r="BB35" s="37">
        <f t="shared" si="14"/>
        <v>0</v>
      </c>
      <c r="BC35" s="37">
        <f t="shared" si="15"/>
        <v>0</v>
      </c>
      <c r="BD35" s="37">
        <f t="shared" si="16"/>
        <v>0</v>
      </c>
      <c r="BE35" s="37">
        <f t="shared" si="17"/>
        <v>0</v>
      </c>
      <c r="BF35" s="37">
        <f t="shared" si="18"/>
        <v>0</v>
      </c>
      <c r="BG35" s="37">
        <f t="shared" si="19"/>
        <v>0</v>
      </c>
      <c r="BH35" s="37">
        <f t="shared" si="27"/>
        <v>0</v>
      </c>
      <c r="BJ35" s="37"/>
      <c r="BL35" s="37">
        <f>IF(Uttag!F35="",Uttag!E35,0)/IF(Uttag!$F$2=Listor!$B$5,I35,1)</f>
        <v>0</v>
      </c>
      <c r="BM35" s="37">
        <f>Uttag!F35/IF(Uttag!$F$2=Listor!$B$5,I35,1)</f>
        <v>0</v>
      </c>
      <c r="BO35" s="81">
        <f t="shared" si="20"/>
        <v>10</v>
      </c>
      <c r="BP35" s="37">
        <f>IF(OR(BO35&gt;=10,BO35&lt;=4),Indata!$B$9,Indata!$B$10)</f>
        <v>0</v>
      </c>
    </row>
    <row r="36" spans="1:68" x14ac:dyDescent="0.25">
      <c r="A36" s="155"/>
      <c r="B36" s="37"/>
      <c r="C36" s="37"/>
      <c r="D36" s="148">
        <f t="shared" si="28"/>
        <v>45231</v>
      </c>
      <c r="E36" s="140"/>
      <c r="F36" s="141"/>
      <c r="G36" s="148"/>
      <c r="H36" s="37">
        <f t="shared" si="21"/>
        <v>0</v>
      </c>
      <c r="I36" s="81">
        <f>24+SUMIFS(Listor!$C$16:$C$17,Listor!$B$16:$B$17,Uttag!D36)</f>
        <v>24</v>
      </c>
      <c r="J36" s="37">
        <f t="shared" si="1"/>
        <v>0</v>
      </c>
      <c r="K36" s="37"/>
      <c r="L36" s="160"/>
      <c r="M36" s="207">
        <v>1</v>
      </c>
      <c r="N36" s="207">
        <v>0</v>
      </c>
      <c r="O36" s="151"/>
      <c r="P36" s="166"/>
      <c r="Q36" s="167"/>
      <c r="S36" s="37">
        <f t="shared" si="0"/>
        <v>0</v>
      </c>
      <c r="U36" s="37">
        <f>(M36+(1-M36)*(1-N36))*L36*_xlfn.XLOOKUP(BO36,Priser!$A$4:$A$15,Priser!$J$4:$J$15)</f>
        <v>0</v>
      </c>
      <c r="V36" s="37">
        <f>AQ36*(SUMIFS(Priser!$J$4:$J$15,Priser!$A$4:$A$15,BO36)-(SUMIFS(Priser!$H$4:$H$15,Priser!$A$4:$A$15,BO36)/SUMIFS(Priser!$I$4:$I$15,Priser!$A$4:$A$15,BO36)))+AP36*(SUMIFS(Priser!$J$4:$J$15,Priser!$A$4:$A$15,BO36)-Priser!$E$6/SUMIFS(Priser!$I$4:$I$15,Priser!$A$4:$A$15,BO36))+AO36*(SUMIFS(Priser!$J$4:$J$15,Priser!$A$4:$A$15,BO36)-Priser!$D$5/SUMIFS(Priser!$I$4:$I$15,Priser!$A$4:$A$15,BO36))+AN36*(SUMIFS(Priser!$J$4:$J$15,Priser!$A$4:$A$15,BO36)-Priser!$C$4/SUMIFS(Priser!$I$4:$I$15,Priser!$A$4:$A$15,BO36))+AM36*(SUMIFS(Priser!$J$4:$J$15,Priser!$A$4:$A$15,BO36)-Priser!$B$4/SUMIFS(Priser!$I$4:$I$15,Priser!$A$4:$A$15,BO36))</f>
        <v>0</v>
      </c>
      <c r="W36" s="37">
        <f t="shared" si="22"/>
        <v>0</v>
      </c>
      <c r="X36" s="37"/>
      <c r="AA36" s="37">
        <f t="shared" si="2"/>
        <v>0</v>
      </c>
      <c r="AB36" s="37">
        <f t="shared" si="29"/>
        <v>0</v>
      </c>
      <c r="AC36" s="37">
        <f t="shared" si="3"/>
        <v>0</v>
      </c>
      <c r="AD36" s="37">
        <f t="shared" si="4"/>
        <v>0</v>
      </c>
      <c r="AE36" s="37">
        <f>IF(AD36&gt;=Priser!$L$7,Priser!$M$7,IF(AD36&gt;=Priser!$L$6,Priser!$M$6,IF(AD36&gt;=Priser!$L$5,Priser!$M$5,IF(AD36&gt;=Priser!$L$4,Priser!$M$4))))</f>
        <v>0</v>
      </c>
      <c r="AF36" s="37">
        <f>AE36*SUMIFS(Priser!$J$4:$J$15,Priser!$A$4:$A$15,$BO36)*AB36</f>
        <v>0</v>
      </c>
      <c r="AG36" s="37">
        <f t="shared" si="5"/>
        <v>0</v>
      </c>
      <c r="AH36" s="37">
        <f>IF(AG36&gt;=Priser!$N$7,Priser!$O$7,IF(AG36&gt;=Priser!$N$6,Priser!$O$6,IF(AG36&gt;=Priser!$N$5,Priser!$O$5,IF(AG36&gt;=Priser!$N$4,Priser!$O$4))))</f>
        <v>0</v>
      </c>
      <c r="AI36" s="37">
        <f>AH36*SUMIFS(Priser!$J$4:$J$15,Priser!$A$4:$A$15,$BO36)*AC36</f>
        <v>0</v>
      </c>
      <c r="AJ36" s="37"/>
      <c r="AK36" s="37"/>
      <c r="AM36" s="37">
        <f t="shared" si="6"/>
        <v>0</v>
      </c>
      <c r="AN36" s="37">
        <f t="shared" si="7"/>
        <v>0</v>
      </c>
      <c r="AO36" s="37">
        <f t="shared" si="8"/>
        <v>0</v>
      </c>
      <c r="AP36" s="37">
        <f t="shared" si="9"/>
        <v>0</v>
      </c>
      <c r="AQ36" s="37">
        <f t="shared" si="10"/>
        <v>0</v>
      </c>
      <c r="AR36" s="37">
        <f t="shared" si="11"/>
        <v>0</v>
      </c>
      <c r="AS36" s="37">
        <f t="shared" si="12"/>
        <v>0</v>
      </c>
      <c r="AT36" s="37">
        <f t="shared" si="23"/>
        <v>0</v>
      </c>
      <c r="AU36" s="37">
        <f t="shared" si="24"/>
        <v>0</v>
      </c>
      <c r="AV36" s="37">
        <f t="shared" si="25"/>
        <v>0</v>
      </c>
      <c r="AW36" s="37">
        <f t="shared" si="26"/>
        <v>0</v>
      </c>
      <c r="AX36" s="37">
        <f t="shared" si="13"/>
        <v>0</v>
      </c>
      <c r="AY36" s="37"/>
      <c r="AZ36" s="37"/>
      <c r="BB36" s="37">
        <f t="shared" si="14"/>
        <v>0</v>
      </c>
      <c r="BC36" s="37">
        <f t="shared" si="15"/>
        <v>0</v>
      </c>
      <c r="BD36" s="37">
        <f t="shared" si="16"/>
        <v>0</v>
      </c>
      <c r="BE36" s="37">
        <f t="shared" si="17"/>
        <v>0</v>
      </c>
      <c r="BF36" s="37">
        <f t="shared" si="18"/>
        <v>0</v>
      </c>
      <c r="BG36" s="37">
        <f t="shared" si="19"/>
        <v>0</v>
      </c>
      <c r="BH36" s="37">
        <f t="shared" si="27"/>
        <v>0</v>
      </c>
      <c r="BJ36" s="37"/>
      <c r="BL36" s="37">
        <f>IF(Uttag!F36="",Uttag!E36,0)/IF(Uttag!$F$2=Listor!$B$5,I36,1)</f>
        <v>0</v>
      </c>
      <c r="BM36" s="37">
        <f>Uttag!F36/IF(Uttag!$F$2=Listor!$B$5,I36,1)</f>
        <v>0</v>
      </c>
      <c r="BO36" s="81">
        <f t="shared" si="20"/>
        <v>11</v>
      </c>
      <c r="BP36" s="37">
        <f>IF(OR(BO36&gt;=10,BO36&lt;=4),Indata!$B$9,Indata!$B$10)</f>
        <v>0</v>
      </c>
    </row>
    <row r="37" spans="1:68" x14ac:dyDescent="0.25">
      <c r="A37" s="155"/>
      <c r="B37" s="37"/>
      <c r="C37" s="37"/>
      <c r="D37" s="148">
        <f t="shared" si="28"/>
        <v>45232</v>
      </c>
      <c r="E37" s="140"/>
      <c r="F37" s="141"/>
      <c r="G37" s="148"/>
      <c r="H37" s="37">
        <f t="shared" si="21"/>
        <v>0</v>
      </c>
      <c r="I37" s="81">
        <f>24+SUMIFS(Listor!$C$16:$C$17,Listor!$B$16:$B$17,Uttag!D37)</f>
        <v>24</v>
      </c>
      <c r="J37" s="37">
        <f t="shared" si="1"/>
        <v>0</v>
      </c>
      <c r="K37" s="37"/>
      <c r="L37" s="160"/>
      <c r="M37" s="207">
        <v>1</v>
      </c>
      <c r="N37" s="207">
        <v>0</v>
      </c>
      <c r="O37" s="151"/>
      <c r="P37" s="166"/>
      <c r="Q37" s="167"/>
      <c r="S37" s="37">
        <f t="shared" si="0"/>
        <v>0</v>
      </c>
      <c r="U37" s="37">
        <f>(M37+(1-M37)*(1-N37))*L37*_xlfn.XLOOKUP(BO37,Priser!$A$4:$A$15,Priser!$J$4:$J$15)</f>
        <v>0</v>
      </c>
      <c r="V37" s="37">
        <f>AQ37*(SUMIFS(Priser!$J$4:$J$15,Priser!$A$4:$A$15,BO37)-(SUMIFS(Priser!$H$4:$H$15,Priser!$A$4:$A$15,BO37)/SUMIFS(Priser!$I$4:$I$15,Priser!$A$4:$A$15,BO37)))+AP37*(SUMIFS(Priser!$J$4:$J$15,Priser!$A$4:$A$15,BO37)-Priser!$E$6/SUMIFS(Priser!$I$4:$I$15,Priser!$A$4:$A$15,BO37))+AO37*(SUMIFS(Priser!$J$4:$J$15,Priser!$A$4:$A$15,BO37)-Priser!$D$5/SUMIFS(Priser!$I$4:$I$15,Priser!$A$4:$A$15,BO37))+AN37*(SUMIFS(Priser!$J$4:$J$15,Priser!$A$4:$A$15,BO37)-Priser!$C$4/SUMIFS(Priser!$I$4:$I$15,Priser!$A$4:$A$15,BO37))+AM37*(SUMIFS(Priser!$J$4:$J$15,Priser!$A$4:$A$15,BO37)-Priser!$B$4/SUMIFS(Priser!$I$4:$I$15,Priser!$A$4:$A$15,BO37))</f>
        <v>0</v>
      </c>
      <c r="W37" s="37">
        <f t="shared" si="22"/>
        <v>0</v>
      </c>
      <c r="X37" s="37"/>
      <c r="AA37" s="37">
        <f t="shared" si="2"/>
        <v>0</v>
      </c>
      <c r="AB37" s="37">
        <f t="shared" si="29"/>
        <v>0</v>
      </c>
      <c r="AC37" s="37">
        <f t="shared" si="3"/>
        <v>0</v>
      </c>
      <c r="AD37" s="37">
        <f t="shared" si="4"/>
        <v>0</v>
      </c>
      <c r="AE37" s="37">
        <f>IF(AD37&gt;=Priser!$L$7,Priser!$M$7,IF(AD37&gt;=Priser!$L$6,Priser!$M$6,IF(AD37&gt;=Priser!$L$5,Priser!$M$5,IF(AD37&gt;=Priser!$L$4,Priser!$M$4))))</f>
        <v>0</v>
      </c>
      <c r="AF37" s="37">
        <f>AE37*SUMIFS(Priser!$J$4:$J$15,Priser!$A$4:$A$15,$BO37)*AB37</f>
        <v>0</v>
      </c>
      <c r="AG37" s="37">
        <f t="shared" si="5"/>
        <v>0</v>
      </c>
      <c r="AH37" s="37">
        <f>IF(AG37&gt;=Priser!$N$7,Priser!$O$7,IF(AG37&gt;=Priser!$N$6,Priser!$O$6,IF(AG37&gt;=Priser!$N$5,Priser!$O$5,IF(AG37&gt;=Priser!$N$4,Priser!$O$4))))</f>
        <v>0</v>
      </c>
      <c r="AI37" s="37">
        <f>AH37*SUMIFS(Priser!$J$4:$J$15,Priser!$A$4:$A$15,$BO37)*AC37</f>
        <v>0</v>
      </c>
      <c r="AJ37" s="37"/>
      <c r="AK37" s="37"/>
      <c r="AM37" s="37">
        <f t="shared" si="6"/>
        <v>0</v>
      </c>
      <c r="AN37" s="37">
        <f t="shared" si="7"/>
        <v>0</v>
      </c>
      <c r="AO37" s="37">
        <f t="shared" si="8"/>
        <v>0</v>
      </c>
      <c r="AP37" s="37">
        <f t="shared" si="9"/>
        <v>0</v>
      </c>
      <c r="AQ37" s="37">
        <f t="shared" si="10"/>
        <v>0</v>
      </c>
      <c r="AR37" s="37">
        <f t="shared" si="11"/>
        <v>0</v>
      </c>
      <c r="AS37" s="37">
        <f t="shared" si="12"/>
        <v>0</v>
      </c>
      <c r="AT37" s="37">
        <f t="shared" si="23"/>
        <v>0</v>
      </c>
      <c r="AU37" s="37">
        <f t="shared" si="24"/>
        <v>0</v>
      </c>
      <c r="AV37" s="37">
        <f t="shared" si="25"/>
        <v>0</v>
      </c>
      <c r="AW37" s="37">
        <f t="shared" si="26"/>
        <v>0</v>
      </c>
      <c r="AX37" s="37">
        <f t="shared" si="13"/>
        <v>0</v>
      </c>
      <c r="AY37" s="37"/>
      <c r="AZ37" s="37"/>
      <c r="BB37" s="37">
        <f t="shared" si="14"/>
        <v>0</v>
      </c>
      <c r="BC37" s="37">
        <f t="shared" si="15"/>
        <v>0</v>
      </c>
      <c r="BD37" s="37">
        <f t="shared" si="16"/>
        <v>0</v>
      </c>
      <c r="BE37" s="37">
        <f t="shared" si="17"/>
        <v>0</v>
      </c>
      <c r="BF37" s="37">
        <f t="shared" si="18"/>
        <v>0</v>
      </c>
      <c r="BG37" s="37">
        <f t="shared" si="19"/>
        <v>0</v>
      </c>
      <c r="BH37" s="37">
        <f t="shared" si="27"/>
        <v>0</v>
      </c>
      <c r="BJ37" s="37"/>
      <c r="BL37" s="37">
        <f>IF(Uttag!F37="",Uttag!E37,0)/IF(Uttag!$F$2=Listor!$B$5,I37,1)</f>
        <v>0</v>
      </c>
      <c r="BM37" s="37">
        <f>Uttag!F37/IF(Uttag!$F$2=Listor!$B$5,I37,1)</f>
        <v>0</v>
      </c>
      <c r="BO37" s="81">
        <f t="shared" si="20"/>
        <v>11</v>
      </c>
      <c r="BP37" s="37">
        <f>IF(OR(BO37&gt;=10,BO37&lt;=4),Indata!$B$9,Indata!$B$10)</f>
        <v>0</v>
      </c>
    </row>
    <row r="38" spans="1:68" x14ac:dyDescent="0.25">
      <c r="A38" s="155"/>
      <c r="B38" s="37"/>
      <c r="C38" s="37"/>
      <c r="D38" s="148">
        <f t="shared" si="28"/>
        <v>45233</v>
      </c>
      <c r="E38" s="140"/>
      <c r="F38" s="141"/>
      <c r="G38" s="148"/>
      <c r="H38" s="37">
        <f t="shared" si="21"/>
        <v>0</v>
      </c>
      <c r="I38" s="81">
        <f>24+SUMIFS(Listor!$C$16:$C$17,Listor!$B$16:$B$17,Uttag!D38)</f>
        <v>24</v>
      </c>
      <c r="J38" s="37">
        <f t="shared" si="1"/>
        <v>0</v>
      </c>
      <c r="K38" s="37"/>
      <c r="L38" s="160"/>
      <c r="M38" s="207">
        <v>1</v>
      </c>
      <c r="N38" s="207">
        <v>0</v>
      </c>
      <c r="O38" s="151"/>
      <c r="P38" s="166"/>
      <c r="Q38" s="167"/>
      <c r="S38" s="37">
        <f t="shared" si="0"/>
        <v>0</v>
      </c>
      <c r="U38" s="37">
        <f>(M38+(1-M38)*(1-N38))*L38*_xlfn.XLOOKUP(BO38,Priser!$A$4:$A$15,Priser!$J$4:$J$15)</f>
        <v>0</v>
      </c>
      <c r="V38" s="37">
        <f>AQ38*(SUMIFS(Priser!$J$4:$J$15,Priser!$A$4:$A$15,BO38)-(SUMIFS(Priser!$H$4:$H$15,Priser!$A$4:$A$15,BO38)/SUMIFS(Priser!$I$4:$I$15,Priser!$A$4:$A$15,BO38)))+AP38*(SUMIFS(Priser!$J$4:$J$15,Priser!$A$4:$A$15,BO38)-Priser!$E$6/SUMIFS(Priser!$I$4:$I$15,Priser!$A$4:$A$15,BO38))+AO38*(SUMIFS(Priser!$J$4:$J$15,Priser!$A$4:$A$15,BO38)-Priser!$D$5/SUMIFS(Priser!$I$4:$I$15,Priser!$A$4:$A$15,BO38))+AN38*(SUMIFS(Priser!$J$4:$J$15,Priser!$A$4:$A$15,BO38)-Priser!$C$4/SUMIFS(Priser!$I$4:$I$15,Priser!$A$4:$A$15,BO38))+AM38*(SUMIFS(Priser!$J$4:$J$15,Priser!$A$4:$A$15,BO38)-Priser!$B$4/SUMIFS(Priser!$I$4:$I$15,Priser!$A$4:$A$15,BO38))</f>
        <v>0</v>
      </c>
      <c r="W38" s="37">
        <f t="shared" si="22"/>
        <v>0</v>
      </c>
      <c r="X38" s="37"/>
      <c r="AA38" s="37">
        <f t="shared" si="2"/>
        <v>0</v>
      </c>
      <c r="AB38" s="37">
        <f t="shared" si="29"/>
        <v>0</v>
      </c>
      <c r="AC38" s="37">
        <f t="shared" si="3"/>
        <v>0</v>
      </c>
      <c r="AD38" s="37">
        <f t="shared" si="4"/>
        <v>0</v>
      </c>
      <c r="AE38" s="37">
        <f>IF(AD38&gt;=Priser!$L$7,Priser!$M$7,IF(AD38&gt;=Priser!$L$6,Priser!$M$6,IF(AD38&gt;=Priser!$L$5,Priser!$M$5,IF(AD38&gt;=Priser!$L$4,Priser!$M$4))))</f>
        <v>0</v>
      </c>
      <c r="AF38" s="37">
        <f>AE38*SUMIFS(Priser!$J$4:$J$15,Priser!$A$4:$A$15,$BO38)*AB38</f>
        <v>0</v>
      </c>
      <c r="AG38" s="37">
        <f t="shared" si="5"/>
        <v>0</v>
      </c>
      <c r="AH38" s="37">
        <f>IF(AG38&gt;=Priser!$N$7,Priser!$O$7,IF(AG38&gt;=Priser!$N$6,Priser!$O$6,IF(AG38&gt;=Priser!$N$5,Priser!$O$5,IF(AG38&gt;=Priser!$N$4,Priser!$O$4))))</f>
        <v>0</v>
      </c>
      <c r="AI38" s="37">
        <f>AH38*SUMIFS(Priser!$J$4:$J$15,Priser!$A$4:$A$15,$BO38)*AC38</f>
        <v>0</v>
      </c>
      <c r="AJ38" s="37"/>
      <c r="AK38" s="37"/>
      <c r="AM38" s="37">
        <f t="shared" si="6"/>
        <v>0</v>
      </c>
      <c r="AN38" s="37">
        <f t="shared" si="7"/>
        <v>0</v>
      </c>
      <c r="AO38" s="37">
        <f t="shared" si="8"/>
        <v>0</v>
      </c>
      <c r="AP38" s="37">
        <f t="shared" si="9"/>
        <v>0</v>
      </c>
      <c r="AQ38" s="37">
        <f t="shared" si="10"/>
        <v>0</v>
      </c>
      <c r="AR38" s="37">
        <f t="shared" si="11"/>
        <v>0</v>
      </c>
      <c r="AS38" s="37">
        <f t="shared" si="12"/>
        <v>0</v>
      </c>
      <c r="AT38" s="37">
        <f t="shared" si="23"/>
        <v>0</v>
      </c>
      <c r="AU38" s="37">
        <f t="shared" si="24"/>
        <v>0</v>
      </c>
      <c r="AV38" s="37">
        <f t="shared" si="25"/>
        <v>0</v>
      </c>
      <c r="AW38" s="37">
        <f t="shared" si="26"/>
        <v>0</v>
      </c>
      <c r="AX38" s="37">
        <f t="shared" si="13"/>
        <v>0</v>
      </c>
      <c r="AY38" s="37"/>
      <c r="AZ38" s="37"/>
      <c r="BB38" s="37">
        <f t="shared" si="14"/>
        <v>0</v>
      </c>
      <c r="BC38" s="37">
        <f t="shared" si="15"/>
        <v>0</v>
      </c>
      <c r="BD38" s="37">
        <f t="shared" si="16"/>
        <v>0</v>
      </c>
      <c r="BE38" s="37">
        <f t="shared" si="17"/>
        <v>0</v>
      </c>
      <c r="BF38" s="37">
        <f t="shared" si="18"/>
        <v>0</v>
      </c>
      <c r="BG38" s="37">
        <f t="shared" si="19"/>
        <v>0</v>
      </c>
      <c r="BH38" s="37">
        <f t="shared" si="27"/>
        <v>0</v>
      </c>
      <c r="BJ38" s="37"/>
      <c r="BL38" s="37">
        <f>IF(Uttag!F38="",Uttag!E38,0)/IF(Uttag!$F$2=Listor!$B$5,I38,1)</f>
        <v>0</v>
      </c>
      <c r="BM38" s="37">
        <f>Uttag!F38/IF(Uttag!$F$2=Listor!$B$5,I38,1)</f>
        <v>0</v>
      </c>
      <c r="BO38" s="81">
        <f t="shared" si="20"/>
        <v>11</v>
      </c>
      <c r="BP38" s="37">
        <f>IF(OR(BO38&gt;=10,BO38&lt;=4),Indata!$B$9,Indata!$B$10)</f>
        <v>0</v>
      </c>
    </row>
    <row r="39" spans="1:68" x14ac:dyDescent="0.25">
      <c r="A39" s="155"/>
      <c r="B39" s="37"/>
      <c r="C39" s="37"/>
      <c r="D39" s="148">
        <f t="shared" si="28"/>
        <v>45234</v>
      </c>
      <c r="E39" s="140"/>
      <c r="F39" s="141"/>
      <c r="G39" s="148"/>
      <c r="H39" s="37">
        <f t="shared" si="21"/>
        <v>0</v>
      </c>
      <c r="I39" s="81">
        <f>24+SUMIFS(Listor!$C$16:$C$17,Listor!$B$16:$B$17,Uttag!D39)</f>
        <v>24</v>
      </c>
      <c r="J39" s="37">
        <f t="shared" si="1"/>
        <v>0</v>
      </c>
      <c r="K39" s="37"/>
      <c r="L39" s="160"/>
      <c r="M39" s="207">
        <v>1</v>
      </c>
      <c r="N39" s="207">
        <v>0</v>
      </c>
      <c r="O39" s="151"/>
      <c r="P39" s="166"/>
      <c r="Q39" s="167"/>
      <c r="S39" s="37">
        <f t="shared" si="0"/>
        <v>0</v>
      </c>
      <c r="U39" s="37">
        <f>(M39+(1-M39)*(1-N39))*L39*_xlfn.XLOOKUP(BO39,Priser!$A$4:$A$15,Priser!$J$4:$J$15)</f>
        <v>0</v>
      </c>
      <c r="V39" s="37">
        <f>AQ39*(SUMIFS(Priser!$J$4:$J$15,Priser!$A$4:$A$15,BO39)-(SUMIFS(Priser!$H$4:$H$15,Priser!$A$4:$A$15,BO39)/SUMIFS(Priser!$I$4:$I$15,Priser!$A$4:$A$15,BO39)))+AP39*(SUMIFS(Priser!$J$4:$J$15,Priser!$A$4:$A$15,BO39)-Priser!$E$6/SUMIFS(Priser!$I$4:$I$15,Priser!$A$4:$A$15,BO39))+AO39*(SUMIFS(Priser!$J$4:$J$15,Priser!$A$4:$A$15,BO39)-Priser!$D$5/SUMIFS(Priser!$I$4:$I$15,Priser!$A$4:$A$15,BO39))+AN39*(SUMIFS(Priser!$J$4:$J$15,Priser!$A$4:$A$15,BO39)-Priser!$C$4/SUMIFS(Priser!$I$4:$I$15,Priser!$A$4:$A$15,BO39))+AM39*(SUMIFS(Priser!$J$4:$J$15,Priser!$A$4:$A$15,BO39)-Priser!$B$4/SUMIFS(Priser!$I$4:$I$15,Priser!$A$4:$A$15,BO39))</f>
        <v>0</v>
      </c>
      <c r="W39" s="37">
        <f t="shared" si="22"/>
        <v>0</v>
      </c>
      <c r="X39" s="37"/>
      <c r="AA39" s="37">
        <f t="shared" si="2"/>
        <v>0</v>
      </c>
      <c r="AB39" s="37">
        <f t="shared" si="29"/>
        <v>0</v>
      </c>
      <c r="AC39" s="37">
        <f t="shared" si="3"/>
        <v>0</v>
      </c>
      <c r="AD39" s="37">
        <f t="shared" si="4"/>
        <v>0</v>
      </c>
      <c r="AE39" s="37">
        <f>IF(AD39&gt;=Priser!$L$7,Priser!$M$7,IF(AD39&gt;=Priser!$L$6,Priser!$M$6,IF(AD39&gt;=Priser!$L$5,Priser!$M$5,IF(AD39&gt;=Priser!$L$4,Priser!$M$4))))</f>
        <v>0</v>
      </c>
      <c r="AF39" s="37">
        <f>AE39*SUMIFS(Priser!$J$4:$J$15,Priser!$A$4:$A$15,$BO39)*AB39</f>
        <v>0</v>
      </c>
      <c r="AG39" s="37">
        <f t="shared" si="5"/>
        <v>0</v>
      </c>
      <c r="AH39" s="37">
        <f>IF(AG39&gt;=Priser!$N$7,Priser!$O$7,IF(AG39&gt;=Priser!$N$6,Priser!$O$6,IF(AG39&gt;=Priser!$N$5,Priser!$O$5,IF(AG39&gt;=Priser!$N$4,Priser!$O$4))))</f>
        <v>0</v>
      </c>
      <c r="AI39" s="37">
        <f>AH39*SUMIFS(Priser!$J$4:$J$15,Priser!$A$4:$A$15,$BO39)*AC39</f>
        <v>0</v>
      </c>
      <c r="AJ39" s="37"/>
      <c r="AK39" s="37"/>
      <c r="AM39" s="37">
        <f t="shared" si="6"/>
        <v>0</v>
      </c>
      <c r="AN39" s="37">
        <f t="shared" si="7"/>
        <v>0</v>
      </c>
      <c r="AO39" s="37">
        <f t="shared" si="8"/>
        <v>0</v>
      </c>
      <c r="AP39" s="37">
        <f t="shared" si="9"/>
        <v>0</v>
      </c>
      <c r="AQ39" s="37">
        <f t="shared" si="10"/>
        <v>0</v>
      </c>
      <c r="AR39" s="37">
        <f t="shared" si="11"/>
        <v>0</v>
      </c>
      <c r="AS39" s="37">
        <f t="shared" si="12"/>
        <v>0</v>
      </c>
      <c r="AT39" s="37">
        <f t="shared" si="23"/>
        <v>0</v>
      </c>
      <c r="AU39" s="37">
        <f t="shared" si="24"/>
        <v>0</v>
      </c>
      <c r="AV39" s="37">
        <f t="shared" si="25"/>
        <v>0</v>
      </c>
      <c r="AW39" s="37">
        <f t="shared" si="26"/>
        <v>0</v>
      </c>
      <c r="AX39" s="37">
        <f t="shared" si="13"/>
        <v>0</v>
      </c>
      <c r="AY39" s="37"/>
      <c r="AZ39" s="37"/>
      <c r="BB39" s="37">
        <f t="shared" si="14"/>
        <v>0</v>
      </c>
      <c r="BC39" s="37">
        <f t="shared" si="15"/>
        <v>0</v>
      </c>
      <c r="BD39" s="37">
        <f t="shared" si="16"/>
        <v>0</v>
      </c>
      <c r="BE39" s="37">
        <f t="shared" si="17"/>
        <v>0</v>
      </c>
      <c r="BF39" s="37">
        <f t="shared" si="18"/>
        <v>0</v>
      </c>
      <c r="BG39" s="37">
        <f t="shared" si="19"/>
        <v>0</v>
      </c>
      <c r="BH39" s="37">
        <f t="shared" si="27"/>
        <v>0</v>
      </c>
      <c r="BJ39" s="37"/>
      <c r="BL39" s="37">
        <f>IF(Uttag!F39="",Uttag!E39,0)/IF(Uttag!$F$2=Listor!$B$5,I39,1)</f>
        <v>0</v>
      </c>
      <c r="BM39" s="37">
        <f>Uttag!F39/IF(Uttag!$F$2=Listor!$B$5,I39,1)</f>
        <v>0</v>
      </c>
      <c r="BO39" s="81">
        <f t="shared" si="20"/>
        <v>11</v>
      </c>
      <c r="BP39" s="37">
        <f>IF(OR(BO39&gt;=10,BO39&lt;=4),Indata!$B$9,Indata!$B$10)</f>
        <v>0</v>
      </c>
    </row>
    <row r="40" spans="1:68" x14ac:dyDescent="0.25">
      <c r="A40" s="155"/>
      <c r="B40" s="37"/>
      <c r="C40" s="37"/>
      <c r="D40" s="148">
        <f t="shared" si="28"/>
        <v>45235</v>
      </c>
      <c r="E40" s="140"/>
      <c r="F40" s="141"/>
      <c r="G40" s="148"/>
      <c r="H40" s="37">
        <f t="shared" si="21"/>
        <v>0</v>
      </c>
      <c r="I40" s="81">
        <f>24+SUMIFS(Listor!$C$16:$C$17,Listor!$B$16:$B$17,Uttag!D40)</f>
        <v>24</v>
      </c>
      <c r="J40" s="37">
        <f t="shared" si="1"/>
        <v>0</v>
      </c>
      <c r="K40" s="37"/>
      <c r="L40" s="160"/>
      <c r="M40" s="207">
        <v>1</v>
      </c>
      <c r="N40" s="207">
        <v>0</v>
      </c>
      <c r="O40" s="151"/>
      <c r="P40" s="166"/>
      <c r="Q40" s="167"/>
      <c r="S40" s="37">
        <f t="shared" si="0"/>
        <v>0</v>
      </c>
      <c r="U40" s="37">
        <f>(M40+(1-M40)*(1-N40))*L40*_xlfn.XLOOKUP(BO40,Priser!$A$4:$A$15,Priser!$J$4:$J$15)</f>
        <v>0</v>
      </c>
      <c r="V40" s="37">
        <f>AQ40*(SUMIFS(Priser!$J$4:$J$15,Priser!$A$4:$A$15,BO40)-(SUMIFS(Priser!$H$4:$H$15,Priser!$A$4:$A$15,BO40)/SUMIFS(Priser!$I$4:$I$15,Priser!$A$4:$A$15,BO40)))+AP40*(SUMIFS(Priser!$J$4:$J$15,Priser!$A$4:$A$15,BO40)-Priser!$E$6/SUMIFS(Priser!$I$4:$I$15,Priser!$A$4:$A$15,BO40))+AO40*(SUMIFS(Priser!$J$4:$J$15,Priser!$A$4:$A$15,BO40)-Priser!$D$5/SUMIFS(Priser!$I$4:$I$15,Priser!$A$4:$A$15,BO40))+AN40*(SUMIFS(Priser!$J$4:$J$15,Priser!$A$4:$A$15,BO40)-Priser!$C$4/SUMIFS(Priser!$I$4:$I$15,Priser!$A$4:$A$15,BO40))+AM40*(SUMIFS(Priser!$J$4:$J$15,Priser!$A$4:$A$15,BO40)-Priser!$B$4/SUMIFS(Priser!$I$4:$I$15,Priser!$A$4:$A$15,BO40))</f>
        <v>0</v>
      </c>
      <c r="W40" s="37">
        <f t="shared" si="22"/>
        <v>0</v>
      </c>
      <c r="X40" s="37"/>
      <c r="AA40" s="37">
        <f t="shared" si="2"/>
        <v>0</v>
      </c>
      <c r="AB40" s="37">
        <f t="shared" si="29"/>
        <v>0</v>
      </c>
      <c r="AC40" s="37">
        <f t="shared" si="3"/>
        <v>0</v>
      </c>
      <c r="AD40" s="37">
        <f t="shared" si="4"/>
        <v>0</v>
      </c>
      <c r="AE40" s="37">
        <f>IF(AD40&gt;=Priser!$L$7,Priser!$M$7,IF(AD40&gt;=Priser!$L$6,Priser!$M$6,IF(AD40&gt;=Priser!$L$5,Priser!$M$5,IF(AD40&gt;=Priser!$L$4,Priser!$M$4))))</f>
        <v>0</v>
      </c>
      <c r="AF40" s="37">
        <f>AE40*SUMIFS(Priser!$J$4:$J$15,Priser!$A$4:$A$15,$BO40)*AB40</f>
        <v>0</v>
      </c>
      <c r="AG40" s="37">
        <f t="shared" si="5"/>
        <v>0</v>
      </c>
      <c r="AH40" s="37">
        <f>IF(AG40&gt;=Priser!$N$7,Priser!$O$7,IF(AG40&gt;=Priser!$N$6,Priser!$O$6,IF(AG40&gt;=Priser!$N$5,Priser!$O$5,IF(AG40&gt;=Priser!$N$4,Priser!$O$4))))</f>
        <v>0</v>
      </c>
      <c r="AI40" s="37">
        <f>AH40*SUMIFS(Priser!$J$4:$J$15,Priser!$A$4:$A$15,$BO40)*AC40</f>
        <v>0</v>
      </c>
      <c r="AJ40" s="37"/>
      <c r="AK40" s="37"/>
      <c r="AM40" s="37">
        <f t="shared" si="6"/>
        <v>0</v>
      </c>
      <c r="AN40" s="37">
        <f t="shared" si="7"/>
        <v>0</v>
      </c>
      <c r="AO40" s="37">
        <f t="shared" si="8"/>
        <v>0</v>
      </c>
      <c r="AP40" s="37">
        <f t="shared" si="9"/>
        <v>0</v>
      </c>
      <c r="AQ40" s="37">
        <f t="shared" si="10"/>
        <v>0</v>
      </c>
      <c r="AR40" s="37">
        <f t="shared" si="11"/>
        <v>0</v>
      </c>
      <c r="AS40" s="37">
        <f t="shared" si="12"/>
        <v>0</v>
      </c>
      <c r="AT40" s="37">
        <f t="shared" si="23"/>
        <v>0</v>
      </c>
      <c r="AU40" s="37">
        <f t="shared" si="24"/>
        <v>0</v>
      </c>
      <c r="AV40" s="37">
        <f t="shared" si="25"/>
        <v>0</v>
      </c>
      <c r="AW40" s="37">
        <f t="shared" si="26"/>
        <v>0</v>
      </c>
      <c r="AX40" s="37">
        <f t="shared" si="13"/>
        <v>0</v>
      </c>
      <c r="AY40" s="37"/>
      <c r="AZ40" s="37"/>
      <c r="BB40" s="37">
        <f t="shared" si="14"/>
        <v>0</v>
      </c>
      <c r="BC40" s="37">
        <f t="shared" si="15"/>
        <v>0</v>
      </c>
      <c r="BD40" s="37">
        <f t="shared" si="16"/>
        <v>0</v>
      </c>
      <c r="BE40" s="37">
        <f t="shared" si="17"/>
        <v>0</v>
      </c>
      <c r="BF40" s="37">
        <f t="shared" si="18"/>
        <v>0</v>
      </c>
      <c r="BG40" s="37">
        <f t="shared" si="19"/>
        <v>0</v>
      </c>
      <c r="BH40" s="37">
        <f t="shared" si="27"/>
        <v>0</v>
      </c>
      <c r="BJ40" s="37"/>
      <c r="BL40" s="37">
        <f>IF(Uttag!F40="",Uttag!E40,0)/IF(Uttag!$F$2=Listor!$B$5,I40,1)</f>
        <v>0</v>
      </c>
      <c r="BM40" s="37">
        <f>Uttag!F40/IF(Uttag!$F$2=Listor!$B$5,I40,1)</f>
        <v>0</v>
      </c>
      <c r="BO40" s="81">
        <f t="shared" si="20"/>
        <v>11</v>
      </c>
      <c r="BP40" s="37">
        <f>IF(OR(BO40&gt;=10,BO40&lt;=4),Indata!$B$9,Indata!$B$10)</f>
        <v>0</v>
      </c>
    </row>
    <row r="41" spans="1:68" x14ac:dyDescent="0.25">
      <c r="D41" s="148">
        <f t="shared" si="28"/>
        <v>45236</v>
      </c>
      <c r="E41" s="140"/>
      <c r="F41" s="141"/>
      <c r="G41" s="148"/>
      <c r="H41" s="37">
        <f t="shared" si="21"/>
        <v>0</v>
      </c>
      <c r="I41" s="81">
        <f>24+SUMIFS(Listor!$C$16:$C$17,Listor!$B$16:$B$17,Uttag!D41)</f>
        <v>24</v>
      </c>
      <c r="J41" s="37">
        <f t="shared" si="1"/>
        <v>0</v>
      </c>
      <c r="K41" s="37"/>
      <c r="L41" s="160"/>
      <c r="M41" s="207">
        <v>1</v>
      </c>
      <c r="N41" s="207">
        <v>0</v>
      </c>
      <c r="O41" s="151"/>
      <c r="P41" s="166"/>
      <c r="Q41" s="167"/>
      <c r="S41" s="37">
        <f t="shared" si="0"/>
        <v>0</v>
      </c>
      <c r="U41" s="37">
        <f>(M41+(1-M41)*(1-N41))*L41*_xlfn.XLOOKUP(BO41,Priser!$A$4:$A$15,Priser!$J$4:$J$15)</f>
        <v>0</v>
      </c>
      <c r="V41" s="37">
        <f>AQ41*(SUMIFS(Priser!$J$4:$J$15,Priser!$A$4:$A$15,BO41)-(SUMIFS(Priser!$H$4:$H$15,Priser!$A$4:$A$15,BO41)/SUMIFS(Priser!$I$4:$I$15,Priser!$A$4:$A$15,BO41)))+AP41*(SUMIFS(Priser!$J$4:$J$15,Priser!$A$4:$A$15,BO41)-Priser!$E$6/SUMIFS(Priser!$I$4:$I$15,Priser!$A$4:$A$15,BO41))+AO41*(SUMIFS(Priser!$J$4:$J$15,Priser!$A$4:$A$15,BO41)-Priser!$D$5/SUMIFS(Priser!$I$4:$I$15,Priser!$A$4:$A$15,BO41))+AN41*(SUMIFS(Priser!$J$4:$J$15,Priser!$A$4:$A$15,BO41)-Priser!$C$4/SUMIFS(Priser!$I$4:$I$15,Priser!$A$4:$A$15,BO41))+AM41*(SUMIFS(Priser!$J$4:$J$15,Priser!$A$4:$A$15,BO41)-Priser!$B$4/SUMIFS(Priser!$I$4:$I$15,Priser!$A$4:$A$15,BO41))</f>
        <v>0</v>
      </c>
      <c r="W41" s="37">
        <f t="shared" si="22"/>
        <v>0</v>
      </c>
      <c r="X41" s="37"/>
      <c r="AA41" s="37">
        <f t="shared" si="2"/>
        <v>0</v>
      </c>
      <c r="AB41" s="37">
        <f t="shared" si="29"/>
        <v>0</v>
      </c>
      <c r="AC41" s="37">
        <f t="shared" si="3"/>
        <v>0</v>
      </c>
      <c r="AD41" s="37">
        <f t="shared" si="4"/>
        <v>0</v>
      </c>
      <c r="AE41" s="37">
        <f>IF(AD41&gt;=Priser!$L$7,Priser!$M$7,IF(AD41&gt;=Priser!$L$6,Priser!$M$6,IF(AD41&gt;=Priser!$L$5,Priser!$M$5,IF(AD41&gt;=Priser!$L$4,Priser!$M$4))))</f>
        <v>0</v>
      </c>
      <c r="AF41" s="37">
        <f>AE41*SUMIFS(Priser!$J$4:$J$15,Priser!$A$4:$A$15,$BO41)*AB41</f>
        <v>0</v>
      </c>
      <c r="AG41" s="37">
        <f t="shared" si="5"/>
        <v>0</v>
      </c>
      <c r="AH41" s="37">
        <f>IF(AG41&gt;=Priser!$N$7,Priser!$O$7,IF(AG41&gt;=Priser!$N$6,Priser!$O$6,IF(AG41&gt;=Priser!$N$5,Priser!$O$5,IF(AG41&gt;=Priser!$N$4,Priser!$O$4))))</f>
        <v>0</v>
      </c>
      <c r="AI41" s="37">
        <f>AH41*SUMIFS(Priser!$J$4:$J$15,Priser!$A$4:$A$15,$BO41)*AC41</f>
        <v>0</v>
      </c>
      <c r="AJ41" s="37"/>
      <c r="AK41" s="37"/>
      <c r="AM41" s="37">
        <f t="shared" si="6"/>
        <v>0</v>
      </c>
      <c r="AN41" s="37">
        <f t="shared" si="7"/>
        <v>0</v>
      </c>
      <c r="AO41" s="37">
        <f t="shared" si="8"/>
        <v>0</v>
      </c>
      <c r="AP41" s="37">
        <f t="shared" si="9"/>
        <v>0</v>
      </c>
      <c r="AQ41" s="37">
        <f t="shared" si="10"/>
        <v>0</v>
      </c>
      <c r="AR41" s="37">
        <f t="shared" si="11"/>
        <v>0</v>
      </c>
      <c r="AS41" s="37">
        <f t="shared" si="12"/>
        <v>0</v>
      </c>
      <c r="AT41" s="37">
        <f t="shared" si="23"/>
        <v>0</v>
      </c>
      <c r="AU41" s="37">
        <f t="shared" si="24"/>
        <v>0</v>
      </c>
      <c r="AV41" s="37">
        <f t="shared" si="25"/>
        <v>0</v>
      </c>
      <c r="AW41" s="37">
        <f t="shared" si="26"/>
        <v>0</v>
      </c>
      <c r="AX41" s="37">
        <f t="shared" si="13"/>
        <v>0</v>
      </c>
      <c r="AY41" s="37"/>
      <c r="AZ41" s="37"/>
      <c r="BB41" s="37">
        <f t="shared" si="14"/>
        <v>0</v>
      </c>
      <c r="BC41" s="37">
        <f t="shared" si="15"/>
        <v>0</v>
      </c>
      <c r="BD41" s="37">
        <f t="shared" si="16"/>
        <v>0</v>
      </c>
      <c r="BE41" s="37">
        <f t="shared" si="17"/>
        <v>0</v>
      </c>
      <c r="BF41" s="37">
        <f t="shared" si="18"/>
        <v>0</v>
      </c>
      <c r="BG41" s="37">
        <f t="shared" si="19"/>
        <v>0</v>
      </c>
      <c r="BH41" s="37">
        <f t="shared" si="27"/>
        <v>0</v>
      </c>
      <c r="BJ41" s="37"/>
      <c r="BL41" s="37">
        <f>IF(Uttag!F41="",Uttag!E41,0)/IF(Uttag!$F$2=Listor!$B$5,I41,1)</f>
        <v>0</v>
      </c>
      <c r="BM41" s="37">
        <f>Uttag!F41/IF(Uttag!$F$2=Listor!$B$5,I41,1)</f>
        <v>0</v>
      </c>
      <c r="BO41" s="81">
        <f t="shared" si="20"/>
        <v>11</v>
      </c>
      <c r="BP41" s="37">
        <f>IF(OR(BO41&gt;=10,BO41&lt;=4),Indata!$B$9,Indata!$B$10)</f>
        <v>0</v>
      </c>
    </row>
    <row r="42" spans="1:68" x14ac:dyDescent="0.25">
      <c r="D42" s="148">
        <f t="shared" si="28"/>
        <v>45237</v>
      </c>
      <c r="E42" s="140"/>
      <c r="F42" s="141"/>
      <c r="G42" s="148"/>
      <c r="H42" s="37">
        <f t="shared" si="21"/>
        <v>0</v>
      </c>
      <c r="I42" s="81">
        <f>24+SUMIFS(Listor!$C$16:$C$17,Listor!$B$16:$B$17,Uttag!D42)</f>
        <v>24</v>
      </c>
      <c r="J42" s="37">
        <f t="shared" si="1"/>
        <v>0</v>
      </c>
      <c r="K42" s="37"/>
      <c r="L42" s="160"/>
      <c r="M42" s="207">
        <v>1</v>
      </c>
      <c r="N42" s="207">
        <v>0</v>
      </c>
      <c r="O42" s="151"/>
      <c r="P42" s="166"/>
      <c r="Q42" s="167"/>
      <c r="S42" s="37">
        <f t="shared" si="0"/>
        <v>0</v>
      </c>
      <c r="U42" s="37">
        <f>(M42+(1-M42)*(1-N42))*L42*_xlfn.XLOOKUP(BO42,Priser!$A$4:$A$15,Priser!$J$4:$J$15)</f>
        <v>0</v>
      </c>
      <c r="V42" s="37">
        <f>AQ42*(SUMIFS(Priser!$J$4:$J$15,Priser!$A$4:$A$15,BO42)-(SUMIFS(Priser!$H$4:$H$15,Priser!$A$4:$A$15,BO42)/SUMIFS(Priser!$I$4:$I$15,Priser!$A$4:$A$15,BO42)))+AP42*(SUMIFS(Priser!$J$4:$J$15,Priser!$A$4:$A$15,BO42)-Priser!$E$6/SUMIFS(Priser!$I$4:$I$15,Priser!$A$4:$A$15,BO42))+AO42*(SUMIFS(Priser!$J$4:$J$15,Priser!$A$4:$A$15,BO42)-Priser!$D$5/SUMIFS(Priser!$I$4:$I$15,Priser!$A$4:$A$15,BO42))+AN42*(SUMIFS(Priser!$J$4:$J$15,Priser!$A$4:$A$15,BO42)-Priser!$C$4/SUMIFS(Priser!$I$4:$I$15,Priser!$A$4:$A$15,BO42))+AM42*(SUMIFS(Priser!$J$4:$J$15,Priser!$A$4:$A$15,BO42)-Priser!$B$4/SUMIFS(Priser!$I$4:$I$15,Priser!$A$4:$A$15,BO42))</f>
        <v>0</v>
      </c>
      <c r="W42" s="37">
        <f t="shared" si="22"/>
        <v>0</v>
      </c>
      <c r="X42" s="37"/>
      <c r="AA42" s="37">
        <f t="shared" si="2"/>
        <v>0</v>
      </c>
      <c r="AB42" s="37">
        <f t="shared" si="29"/>
        <v>0</v>
      </c>
      <c r="AC42" s="37">
        <f t="shared" si="3"/>
        <v>0</v>
      </c>
      <c r="AD42" s="37">
        <f t="shared" si="4"/>
        <v>0</v>
      </c>
      <c r="AE42" s="37">
        <f>IF(AD42&gt;=Priser!$L$7,Priser!$M$7,IF(AD42&gt;=Priser!$L$6,Priser!$M$6,IF(AD42&gt;=Priser!$L$5,Priser!$M$5,IF(AD42&gt;=Priser!$L$4,Priser!$M$4))))</f>
        <v>0</v>
      </c>
      <c r="AF42" s="37">
        <f>AE42*SUMIFS(Priser!$J$4:$J$15,Priser!$A$4:$A$15,$BO42)*AB42</f>
        <v>0</v>
      </c>
      <c r="AG42" s="37">
        <f t="shared" si="5"/>
        <v>0</v>
      </c>
      <c r="AH42" s="37">
        <f>IF(AG42&gt;=Priser!$N$7,Priser!$O$7,IF(AG42&gt;=Priser!$N$6,Priser!$O$6,IF(AG42&gt;=Priser!$N$5,Priser!$O$5,IF(AG42&gt;=Priser!$N$4,Priser!$O$4))))</f>
        <v>0</v>
      </c>
      <c r="AI42" s="37">
        <f>AH42*SUMIFS(Priser!$J$4:$J$15,Priser!$A$4:$A$15,$BO42)*AC42</f>
        <v>0</v>
      </c>
      <c r="AJ42" s="37"/>
      <c r="AK42" s="37"/>
      <c r="AM42" s="37">
        <f t="shared" si="6"/>
        <v>0</v>
      </c>
      <c r="AN42" s="37">
        <f t="shared" si="7"/>
        <v>0</v>
      </c>
      <c r="AO42" s="37">
        <f t="shared" si="8"/>
        <v>0</v>
      </c>
      <c r="AP42" s="37">
        <f t="shared" si="9"/>
        <v>0</v>
      </c>
      <c r="AQ42" s="37">
        <f t="shared" si="10"/>
        <v>0</v>
      </c>
      <c r="AR42" s="37">
        <f t="shared" si="11"/>
        <v>0</v>
      </c>
      <c r="AS42" s="37">
        <f t="shared" si="12"/>
        <v>0</v>
      </c>
      <c r="AT42" s="37">
        <f t="shared" si="23"/>
        <v>0</v>
      </c>
      <c r="AU42" s="37">
        <f t="shared" si="24"/>
        <v>0</v>
      </c>
      <c r="AV42" s="37">
        <f t="shared" si="25"/>
        <v>0</v>
      </c>
      <c r="AW42" s="37">
        <f t="shared" si="26"/>
        <v>0</v>
      </c>
      <c r="AX42" s="37">
        <f t="shared" si="13"/>
        <v>0</v>
      </c>
      <c r="AY42" s="37"/>
      <c r="AZ42" s="37"/>
      <c r="BB42" s="37">
        <f t="shared" si="14"/>
        <v>0</v>
      </c>
      <c r="BC42" s="37">
        <f t="shared" si="15"/>
        <v>0</v>
      </c>
      <c r="BD42" s="37">
        <f t="shared" si="16"/>
        <v>0</v>
      </c>
      <c r="BE42" s="37">
        <f t="shared" si="17"/>
        <v>0</v>
      </c>
      <c r="BF42" s="37">
        <f t="shared" si="18"/>
        <v>0</v>
      </c>
      <c r="BG42" s="37">
        <f t="shared" si="19"/>
        <v>0</v>
      </c>
      <c r="BH42" s="37">
        <f t="shared" si="27"/>
        <v>0</v>
      </c>
      <c r="BJ42" s="37"/>
      <c r="BL42" s="37">
        <f>IF(Uttag!F42="",Uttag!E42,0)/IF(Uttag!$F$2=Listor!$B$5,I42,1)</f>
        <v>0</v>
      </c>
      <c r="BM42" s="37">
        <f>Uttag!F42/IF(Uttag!$F$2=Listor!$B$5,I42,1)</f>
        <v>0</v>
      </c>
      <c r="BO42" s="81">
        <f t="shared" si="20"/>
        <v>11</v>
      </c>
      <c r="BP42" s="37">
        <f>IF(OR(BO42&gt;=10,BO42&lt;=4),Indata!$B$9,Indata!$B$10)</f>
        <v>0</v>
      </c>
    </row>
    <row r="43" spans="1:68" x14ac:dyDescent="0.25">
      <c r="A43" s="156"/>
      <c r="D43" s="148">
        <f t="shared" si="28"/>
        <v>45238</v>
      </c>
      <c r="E43" s="140"/>
      <c r="F43" s="141"/>
      <c r="G43" s="148"/>
      <c r="H43" s="37">
        <f t="shared" si="21"/>
        <v>0</v>
      </c>
      <c r="I43" s="81">
        <f>24+SUMIFS(Listor!$C$16:$C$17,Listor!$B$16:$B$17,Uttag!D43)</f>
        <v>24</v>
      </c>
      <c r="J43" s="37">
        <f t="shared" si="1"/>
        <v>0</v>
      </c>
      <c r="K43" s="37"/>
      <c r="L43" s="160"/>
      <c r="M43" s="207">
        <v>1</v>
      </c>
      <c r="N43" s="207">
        <v>0</v>
      </c>
      <c r="O43" s="151"/>
      <c r="P43" s="166"/>
      <c r="Q43" s="167"/>
      <c r="S43" s="37">
        <f t="shared" si="0"/>
        <v>0</v>
      </c>
      <c r="U43" s="37">
        <f>(M43+(1-M43)*(1-N43))*L43*_xlfn.XLOOKUP(BO43,Priser!$A$4:$A$15,Priser!$J$4:$J$15)</f>
        <v>0</v>
      </c>
      <c r="V43" s="37">
        <f>AQ43*(SUMIFS(Priser!$J$4:$J$15,Priser!$A$4:$A$15,BO43)-(SUMIFS(Priser!$H$4:$H$15,Priser!$A$4:$A$15,BO43)/SUMIFS(Priser!$I$4:$I$15,Priser!$A$4:$A$15,BO43)))+AP43*(SUMIFS(Priser!$J$4:$J$15,Priser!$A$4:$A$15,BO43)-Priser!$E$6/SUMIFS(Priser!$I$4:$I$15,Priser!$A$4:$A$15,BO43))+AO43*(SUMIFS(Priser!$J$4:$J$15,Priser!$A$4:$A$15,BO43)-Priser!$D$5/SUMIFS(Priser!$I$4:$I$15,Priser!$A$4:$A$15,BO43))+AN43*(SUMIFS(Priser!$J$4:$J$15,Priser!$A$4:$A$15,BO43)-Priser!$C$4/SUMIFS(Priser!$I$4:$I$15,Priser!$A$4:$A$15,BO43))+AM43*(SUMIFS(Priser!$J$4:$J$15,Priser!$A$4:$A$15,BO43)-Priser!$B$4/SUMIFS(Priser!$I$4:$I$15,Priser!$A$4:$A$15,BO43))</f>
        <v>0</v>
      </c>
      <c r="W43" s="37">
        <f t="shared" si="22"/>
        <v>0</v>
      </c>
      <c r="X43" s="37"/>
      <c r="AA43" s="37">
        <f t="shared" si="2"/>
        <v>0</v>
      </c>
      <c r="AB43" s="37">
        <f t="shared" si="29"/>
        <v>0</v>
      </c>
      <c r="AC43" s="37">
        <f t="shared" si="3"/>
        <v>0</v>
      </c>
      <c r="AD43" s="37">
        <f t="shared" si="4"/>
        <v>0</v>
      </c>
      <c r="AE43" s="37">
        <f>IF(AD43&gt;=Priser!$L$7,Priser!$M$7,IF(AD43&gt;=Priser!$L$6,Priser!$M$6,IF(AD43&gt;=Priser!$L$5,Priser!$M$5,IF(AD43&gt;=Priser!$L$4,Priser!$M$4))))</f>
        <v>0</v>
      </c>
      <c r="AF43" s="37">
        <f>AE43*SUMIFS(Priser!$J$4:$J$15,Priser!$A$4:$A$15,$BO43)*AB43</f>
        <v>0</v>
      </c>
      <c r="AG43" s="37">
        <f t="shared" si="5"/>
        <v>0</v>
      </c>
      <c r="AH43" s="37">
        <f>IF(AG43&gt;=Priser!$N$7,Priser!$O$7,IF(AG43&gt;=Priser!$N$6,Priser!$O$6,IF(AG43&gt;=Priser!$N$5,Priser!$O$5,IF(AG43&gt;=Priser!$N$4,Priser!$O$4))))</f>
        <v>0</v>
      </c>
      <c r="AI43" s="37">
        <f>AH43*SUMIFS(Priser!$J$4:$J$15,Priser!$A$4:$A$15,$BO43)*AC43</f>
        <v>0</v>
      </c>
      <c r="AJ43" s="37"/>
      <c r="AK43" s="37"/>
      <c r="AM43" s="37">
        <f t="shared" si="6"/>
        <v>0</v>
      </c>
      <c r="AN43" s="37">
        <f t="shared" si="7"/>
        <v>0</v>
      </c>
      <c r="AO43" s="37">
        <f t="shared" si="8"/>
        <v>0</v>
      </c>
      <c r="AP43" s="37">
        <f t="shared" si="9"/>
        <v>0</v>
      </c>
      <c r="AQ43" s="37">
        <f t="shared" si="10"/>
        <v>0</v>
      </c>
      <c r="AR43" s="37">
        <f t="shared" si="11"/>
        <v>0</v>
      </c>
      <c r="AS43" s="37">
        <f t="shared" si="12"/>
        <v>0</v>
      </c>
      <c r="AT43" s="37">
        <f t="shared" si="23"/>
        <v>0</v>
      </c>
      <c r="AU43" s="37">
        <f t="shared" si="24"/>
        <v>0</v>
      </c>
      <c r="AV43" s="37">
        <f t="shared" si="25"/>
        <v>0</v>
      </c>
      <c r="AW43" s="37">
        <f t="shared" si="26"/>
        <v>0</v>
      </c>
      <c r="AX43" s="37">
        <f t="shared" si="13"/>
        <v>0</v>
      </c>
      <c r="AY43" s="37"/>
      <c r="AZ43" s="37"/>
      <c r="BB43" s="37">
        <f t="shared" si="14"/>
        <v>0</v>
      </c>
      <c r="BC43" s="37">
        <f t="shared" si="15"/>
        <v>0</v>
      </c>
      <c r="BD43" s="37">
        <f t="shared" si="16"/>
        <v>0</v>
      </c>
      <c r="BE43" s="37">
        <f t="shared" si="17"/>
        <v>0</v>
      </c>
      <c r="BF43" s="37">
        <f t="shared" si="18"/>
        <v>0</v>
      </c>
      <c r="BG43" s="37">
        <f t="shared" si="19"/>
        <v>0</v>
      </c>
      <c r="BH43" s="37">
        <f t="shared" si="27"/>
        <v>0</v>
      </c>
      <c r="BJ43" s="37"/>
      <c r="BL43" s="37">
        <f>IF(Uttag!F43="",Uttag!E43,0)/IF(Uttag!$F$2=Listor!$B$5,I43,1)</f>
        <v>0</v>
      </c>
      <c r="BM43" s="37">
        <f>Uttag!F43/IF(Uttag!$F$2=Listor!$B$5,I43,1)</f>
        <v>0</v>
      </c>
      <c r="BO43" s="81">
        <f t="shared" si="20"/>
        <v>11</v>
      </c>
      <c r="BP43" s="37">
        <f>IF(OR(BO43&gt;=10,BO43&lt;=4),Indata!$B$9,Indata!$B$10)</f>
        <v>0</v>
      </c>
    </row>
    <row r="44" spans="1:68" x14ac:dyDescent="0.25">
      <c r="A44" s="155"/>
      <c r="B44" s="37"/>
      <c r="C44" s="37"/>
      <c r="D44" s="148">
        <f t="shared" si="28"/>
        <v>45239</v>
      </c>
      <c r="E44" s="140"/>
      <c r="F44" s="141"/>
      <c r="G44" s="148"/>
      <c r="H44" s="37">
        <f t="shared" si="21"/>
        <v>0</v>
      </c>
      <c r="I44" s="81">
        <f>24+SUMIFS(Listor!$C$16:$C$17,Listor!$B$16:$B$17,Uttag!D44)</f>
        <v>24</v>
      </c>
      <c r="J44" s="37">
        <f t="shared" si="1"/>
        <v>0</v>
      </c>
      <c r="K44" s="37"/>
      <c r="L44" s="160"/>
      <c r="M44" s="207">
        <v>1</v>
      </c>
      <c r="N44" s="207">
        <v>0</v>
      </c>
      <c r="O44" s="151"/>
      <c r="P44" s="166"/>
      <c r="Q44" s="167"/>
      <c r="S44" s="37">
        <f t="shared" si="0"/>
        <v>0</v>
      </c>
      <c r="U44" s="37">
        <f>(M44+(1-M44)*(1-N44))*L44*_xlfn.XLOOKUP(BO44,Priser!$A$4:$A$15,Priser!$J$4:$J$15)</f>
        <v>0</v>
      </c>
      <c r="V44" s="37">
        <f>AQ44*(SUMIFS(Priser!$J$4:$J$15,Priser!$A$4:$A$15,BO44)-(SUMIFS(Priser!$H$4:$H$15,Priser!$A$4:$A$15,BO44)/SUMIFS(Priser!$I$4:$I$15,Priser!$A$4:$A$15,BO44)))+AP44*(SUMIFS(Priser!$J$4:$J$15,Priser!$A$4:$A$15,BO44)-Priser!$E$6/SUMIFS(Priser!$I$4:$I$15,Priser!$A$4:$A$15,BO44))+AO44*(SUMIFS(Priser!$J$4:$J$15,Priser!$A$4:$A$15,BO44)-Priser!$D$5/SUMIFS(Priser!$I$4:$I$15,Priser!$A$4:$A$15,BO44))+AN44*(SUMIFS(Priser!$J$4:$J$15,Priser!$A$4:$A$15,BO44)-Priser!$C$4/SUMIFS(Priser!$I$4:$I$15,Priser!$A$4:$A$15,BO44))+AM44*(SUMIFS(Priser!$J$4:$J$15,Priser!$A$4:$A$15,BO44)-Priser!$B$4/SUMIFS(Priser!$I$4:$I$15,Priser!$A$4:$A$15,BO44))</f>
        <v>0</v>
      </c>
      <c r="W44" s="37">
        <f t="shared" si="22"/>
        <v>0</v>
      </c>
      <c r="X44" s="37"/>
      <c r="AA44" s="37">
        <f t="shared" si="2"/>
        <v>0</v>
      </c>
      <c r="AB44" s="37">
        <f t="shared" si="29"/>
        <v>0</v>
      </c>
      <c r="AC44" s="37">
        <f t="shared" si="3"/>
        <v>0</v>
      </c>
      <c r="AD44" s="37">
        <f t="shared" si="4"/>
        <v>0</v>
      </c>
      <c r="AE44" s="37">
        <f>IF(AD44&gt;=Priser!$L$7,Priser!$M$7,IF(AD44&gt;=Priser!$L$6,Priser!$M$6,IF(AD44&gt;=Priser!$L$5,Priser!$M$5,IF(AD44&gt;=Priser!$L$4,Priser!$M$4))))</f>
        <v>0</v>
      </c>
      <c r="AF44" s="37">
        <f>AE44*SUMIFS(Priser!$J$4:$J$15,Priser!$A$4:$A$15,$BO44)*AB44</f>
        <v>0</v>
      </c>
      <c r="AG44" s="37">
        <f t="shared" si="5"/>
        <v>0</v>
      </c>
      <c r="AH44" s="37">
        <f>IF(AG44&gt;=Priser!$N$7,Priser!$O$7,IF(AG44&gt;=Priser!$N$6,Priser!$O$6,IF(AG44&gt;=Priser!$N$5,Priser!$O$5,IF(AG44&gt;=Priser!$N$4,Priser!$O$4))))</f>
        <v>0</v>
      </c>
      <c r="AI44" s="37">
        <f>AH44*SUMIFS(Priser!$J$4:$J$15,Priser!$A$4:$A$15,$BO44)*AC44</f>
        <v>0</v>
      </c>
      <c r="AJ44" s="37"/>
      <c r="AK44" s="37"/>
      <c r="AM44" s="37">
        <f t="shared" si="6"/>
        <v>0</v>
      </c>
      <c r="AN44" s="37">
        <f t="shared" si="7"/>
        <v>0</v>
      </c>
      <c r="AO44" s="37">
        <f t="shared" si="8"/>
        <v>0</v>
      </c>
      <c r="AP44" s="37">
        <f t="shared" si="9"/>
        <v>0</v>
      </c>
      <c r="AQ44" s="37">
        <f t="shared" si="10"/>
        <v>0</v>
      </c>
      <c r="AR44" s="37">
        <f t="shared" si="11"/>
        <v>0</v>
      </c>
      <c r="AS44" s="37">
        <f t="shared" si="12"/>
        <v>0</v>
      </c>
      <c r="AT44" s="37">
        <f t="shared" si="23"/>
        <v>0</v>
      </c>
      <c r="AU44" s="37">
        <f t="shared" si="24"/>
        <v>0</v>
      </c>
      <c r="AV44" s="37">
        <f t="shared" si="25"/>
        <v>0</v>
      </c>
      <c r="AW44" s="37">
        <f t="shared" si="26"/>
        <v>0</v>
      </c>
      <c r="AX44" s="37">
        <f t="shared" si="13"/>
        <v>0</v>
      </c>
      <c r="AY44" s="37"/>
      <c r="AZ44" s="37"/>
      <c r="BB44" s="37">
        <f t="shared" si="14"/>
        <v>0</v>
      </c>
      <c r="BC44" s="37">
        <f t="shared" si="15"/>
        <v>0</v>
      </c>
      <c r="BD44" s="37">
        <f t="shared" si="16"/>
        <v>0</v>
      </c>
      <c r="BE44" s="37">
        <f t="shared" si="17"/>
        <v>0</v>
      </c>
      <c r="BF44" s="37">
        <f t="shared" si="18"/>
        <v>0</v>
      </c>
      <c r="BG44" s="37">
        <f t="shared" si="19"/>
        <v>0</v>
      </c>
      <c r="BH44" s="37">
        <f t="shared" si="27"/>
        <v>0</v>
      </c>
      <c r="BJ44" s="37"/>
      <c r="BL44" s="37">
        <f>IF(Uttag!F44="",Uttag!E44,0)/IF(Uttag!$F$2=Listor!$B$5,I44,1)</f>
        <v>0</v>
      </c>
      <c r="BM44" s="37">
        <f>Uttag!F44/IF(Uttag!$F$2=Listor!$B$5,I44,1)</f>
        <v>0</v>
      </c>
      <c r="BO44" s="81">
        <f t="shared" si="20"/>
        <v>11</v>
      </c>
      <c r="BP44" s="37">
        <f>IF(OR(BO44&gt;=10,BO44&lt;=4),Indata!$B$9,Indata!$B$10)</f>
        <v>0</v>
      </c>
    </row>
    <row r="45" spans="1:68" x14ac:dyDescent="0.25">
      <c r="A45" s="155"/>
      <c r="B45" s="37"/>
      <c r="C45" s="37"/>
      <c r="D45" s="148">
        <f t="shared" si="28"/>
        <v>45240</v>
      </c>
      <c r="E45" s="140"/>
      <c r="F45" s="141"/>
      <c r="G45" s="148"/>
      <c r="H45" s="37">
        <f t="shared" si="21"/>
        <v>0</v>
      </c>
      <c r="I45" s="81">
        <f>24+SUMIFS(Listor!$C$16:$C$17,Listor!$B$16:$B$17,Uttag!D45)</f>
        <v>24</v>
      </c>
      <c r="J45" s="37">
        <f t="shared" si="1"/>
        <v>0</v>
      </c>
      <c r="K45" s="37"/>
      <c r="L45" s="160"/>
      <c r="M45" s="207">
        <v>1</v>
      </c>
      <c r="N45" s="207">
        <v>0</v>
      </c>
      <c r="O45" s="151"/>
      <c r="P45" s="166"/>
      <c r="Q45" s="167"/>
      <c r="S45" s="37">
        <f t="shared" si="0"/>
        <v>0</v>
      </c>
      <c r="U45" s="37">
        <f>(M45+(1-M45)*(1-N45))*L45*_xlfn.XLOOKUP(BO45,Priser!$A$4:$A$15,Priser!$J$4:$J$15)</f>
        <v>0</v>
      </c>
      <c r="V45" s="37">
        <f>AQ45*(SUMIFS(Priser!$J$4:$J$15,Priser!$A$4:$A$15,BO45)-(SUMIFS(Priser!$H$4:$H$15,Priser!$A$4:$A$15,BO45)/SUMIFS(Priser!$I$4:$I$15,Priser!$A$4:$A$15,BO45)))+AP45*(SUMIFS(Priser!$J$4:$J$15,Priser!$A$4:$A$15,BO45)-Priser!$E$6/SUMIFS(Priser!$I$4:$I$15,Priser!$A$4:$A$15,BO45))+AO45*(SUMIFS(Priser!$J$4:$J$15,Priser!$A$4:$A$15,BO45)-Priser!$D$5/SUMIFS(Priser!$I$4:$I$15,Priser!$A$4:$A$15,BO45))+AN45*(SUMIFS(Priser!$J$4:$J$15,Priser!$A$4:$A$15,BO45)-Priser!$C$4/SUMIFS(Priser!$I$4:$I$15,Priser!$A$4:$A$15,BO45))+AM45*(SUMIFS(Priser!$J$4:$J$15,Priser!$A$4:$A$15,BO45)-Priser!$B$4/SUMIFS(Priser!$I$4:$I$15,Priser!$A$4:$A$15,BO45))</f>
        <v>0</v>
      </c>
      <c r="W45" s="37">
        <f t="shared" si="22"/>
        <v>0</v>
      </c>
      <c r="X45" s="37"/>
      <c r="AA45" s="37">
        <f t="shared" si="2"/>
        <v>0</v>
      </c>
      <c r="AB45" s="37">
        <f t="shared" si="29"/>
        <v>0</v>
      </c>
      <c r="AC45" s="37">
        <f t="shared" si="3"/>
        <v>0</v>
      </c>
      <c r="AD45" s="37">
        <f t="shared" si="4"/>
        <v>0</v>
      </c>
      <c r="AE45" s="37">
        <f>IF(AD45&gt;=Priser!$L$7,Priser!$M$7,IF(AD45&gt;=Priser!$L$6,Priser!$M$6,IF(AD45&gt;=Priser!$L$5,Priser!$M$5,IF(AD45&gt;=Priser!$L$4,Priser!$M$4))))</f>
        <v>0</v>
      </c>
      <c r="AF45" s="37">
        <f>AE45*SUMIFS(Priser!$J$4:$J$15,Priser!$A$4:$A$15,$BO45)*AB45</f>
        <v>0</v>
      </c>
      <c r="AG45" s="37">
        <f t="shared" si="5"/>
        <v>0</v>
      </c>
      <c r="AH45" s="37">
        <f>IF(AG45&gt;=Priser!$N$7,Priser!$O$7,IF(AG45&gt;=Priser!$N$6,Priser!$O$6,IF(AG45&gt;=Priser!$N$5,Priser!$O$5,IF(AG45&gt;=Priser!$N$4,Priser!$O$4))))</f>
        <v>0</v>
      </c>
      <c r="AI45" s="37">
        <f>AH45*SUMIFS(Priser!$J$4:$J$15,Priser!$A$4:$A$15,$BO45)*AC45</f>
        <v>0</v>
      </c>
      <c r="AJ45" s="37"/>
      <c r="AK45" s="37"/>
      <c r="AM45" s="37">
        <f t="shared" si="6"/>
        <v>0</v>
      </c>
      <c r="AN45" s="37">
        <f t="shared" si="7"/>
        <v>0</v>
      </c>
      <c r="AO45" s="37">
        <f t="shared" si="8"/>
        <v>0</v>
      </c>
      <c r="AP45" s="37">
        <f t="shared" si="9"/>
        <v>0</v>
      </c>
      <c r="AQ45" s="37">
        <f t="shared" si="10"/>
        <v>0</v>
      </c>
      <c r="AR45" s="37">
        <f t="shared" si="11"/>
        <v>0</v>
      </c>
      <c r="AS45" s="37">
        <f t="shared" si="12"/>
        <v>0</v>
      </c>
      <c r="AT45" s="37">
        <f t="shared" si="23"/>
        <v>0</v>
      </c>
      <c r="AU45" s="37">
        <f t="shared" si="24"/>
        <v>0</v>
      </c>
      <c r="AV45" s="37">
        <f t="shared" si="25"/>
        <v>0</v>
      </c>
      <c r="AW45" s="37">
        <f t="shared" si="26"/>
        <v>0</v>
      </c>
      <c r="AX45" s="37">
        <f t="shared" si="13"/>
        <v>0</v>
      </c>
      <c r="AY45" s="37"/>
      <c r="AZ45" s="37"/>
      <c r="BB45" s="37">
        <f t="shared" si="14"/>
        <v>0</v>
      </c>
      <c r="BC45" s="37">
        <f t="shared" si="15"/>
        <v>0</v>
      </c>
      <c r="BD45" s="37">
        <f t="shared" si="16"/>
        <v>0</v>
      </c>
      <c r="BE45" s="37">
        <f t="shared" si="17"/>
        <v>0</v>
      </c>
      <c r="BF45" s="37">
        <f t="shared" si="18"/>
        <v>0</v>
      </c>
      <c r="BG45" s="37">
        <f t="shared" si="19"/>
        <v>0</v>
      </c>
      <c r="BH45" s="37">
        <f t="shared" si="27"/>
        <v>0</v>
      </c>
      <c r="BJ45" s="37"/>
      <c r="BL45" s="37">
        <f>IF(Uttag!F45="",Uttag!E45,0)/IF(Uttag!$F$2=Listor!$B$5,I45,1)</f>
        <v>0</v>
      </c>
      <c r="BM45" s="37">
        <f>Uttag!F45/IF(Uttag!$F$2=Listor!$B$5,I45,1)</f>
        <v>0</v>
      </c>
      <c r="BO45" s="81">
        <f t="shared" si="20"/>
        <v>11</v>
      </c>
      <c r="BP45" s="37">
        <f>IF(OR(BO45&gt;=10,BO45&lt;=4),Indata!$B$9,Indata!$B$10)</f>
        <v>0</v>
      </c>
    </row>
    <row r="46" spans="1:68" x14ac:dyDescent="0.25">
      <c r="A46" s="155"/>
      <c r="B46" s="37"/>
      <c r="C46" s="37"/>
      <c r="D46" s="148">
        <f t="shared" si="28"/>
        <v>45241</v>
      </c>
      <c r="E46" s="140"/>
      <c r="F46" s="141"/>
      <c r="G46" s="148"/>
      <c r="H46" s="37">
        <f t="shared" si="21"/>
        <v>0</v>
      </c>
      <c r="I46" s="81">
        <f>24+SUMIFS(Listor!$C$16:$C$17,Listor!$B$16:$B$17,Uttag!D46)</f>
        <v>24</v>
      </c>
      <c r="J46" s="37">
        <f t="shared" si="1"/>
        <v>0</v>
      </c>
      <c r="K46" s="37"/>
      <c r="L46" s="160"/>
      <c r="M46" s="207">
        <v>1</v>
      </c>
      <c r="N46" s="207">
        <v>0</v>
      </c>
      <c r="O46" s="151"/>
      <c r="P46" s="166"/>
      <c r="Q46" s="167"/>
      <c r="S46" s="37">
        <f t="shared" si="0"/>
        <v>0</v>
      </c>
      <c r="U46" s="37">
        <f>(M46+(1-M46)*(1-N46))*L46*_xlfn.XLOOKUP(BO46,Priser!$A$4:$A$15,Priser!$J$4:$J$15)</f>
        <v>0</v>
      </c>
      <c r="V46" s="37">
        <f>AQ46*(SUMIFS(Priser!$J$4:$J$15,Priser!$A$4:$A$15,BO46)-(SUMIFS(Priser!$H$4:$H$15,Priser!$A$4:$A$15,BO46)/SUMIFS(Priser!$I$4:$I$15,Priser!$A$4:$A$15,BO46)))+AP46*(SUMIFS(Priser!$J$4:$J$15,Priser!$A$4:$A$15,BO46)-Priser!$E$6/SUMIFS(Priser!$I$4:$I$15,Priser!$A$4:$A$15,BO46))+AO46*(SUMIFS(Priser!$J$4:$J$15,Priser!$A$4:$A$15,BO46)-Priser!$D$5/SUMIFS(Priser!$I$4:$I$15,Priser!$A$4:$A$15,BO46))+AN46*(SUMIFS(Priser!$J$4:$J$15,Priser!$A$4:$A$15,BO46)-Priser!$C$4/SUMIFS(Priser!$I$4:$I$15,Priser!$A$4:$A$15,BO46))+AM46*(SUMIFS(Priser!$J$4:$J$15,Priser!$A$4:$A$15,BO46)-Priser!$B$4/SUMIFS(Priser!$I$4:$I$15,Priser!$A$4:$A$15,BO46))</f>
        <v>0</v>
      </c>
      <c r="W46" s="37">
        <f t="shared" si="22"/>
        <v>0</v>
      </c>
      <c r="X46" s="37"/>
      <c r="AA46" s="37">
        <f t="shared" si="2"/>
        <v>0</v>
      </c>
      <c r="AB46" s="37">
        <f t="shared" si="29"/>
        <v>0</v>
      </c>
      <c r="AC46" s="37">
        <f t="shared" si="3"/>
        <v>0</v>
      </c>
      <c r="AD46" s="37">
        <f t="shared" si="4"/>
        <v>0</v>
      </c>
      <c r="AE46" s="37">
        <f>IF(AD46&gt;=Priser!$L$7,Priser!$M$7,IF(AD46&gt;=Priser!$L$6,Priser!$M$6,IF(AD46&gt;=Priser!$L$5,Priser!$M$5,IF(AD46&gt;=Priser!$L$4,Priser!$M$4))))</f>
        <v>0</v>
      </c>
      <c r="AF46" s="37">
        <f>AE46*SUMIFS(Priser!$J$4:$J$15,Priser!$A$4:$A$15,$BO46)*AB46</f>
        <v>0</v>
      </c>
      <c r="AG46" s="37">
        <f t="shared" si="5"/>
        <v>0</v>
      </c>
      <c r="AH46" s="37">
        <f>IF(AG46&gt;=Priser!$N$7,Priser!$O$7,IF(AG46&gt;=Priser!$N$6,Priser!$O$6,IF(AG46&gt;=Priser!$N$5,Priser!$O$5,IF(AG46&gt;=Priser!$N$4,Priser!$O$4))))</f>
        <v>0</v>
      </c>
      <c r="AI46" s="37">
        <f>AH46*SUMIFS(Priser!$J$4:$J$15,Priser!$A$4:$A$15,$BO46)*AC46</f>
        <v>0</v>
      </c>
      <c r="AJ46" s="37"/>
      <c r="AK46" s="37"/>
      <c r="AM46" s="37">
        <f t="shared" si="6"/>
        <v>0</v>
      </c>
      <c r="AN46" s="37">
        <f t="shared" si="7"/>
        <v>0</v>
      </c>
      <c r="AO46" s="37">
        <f t="shared" si="8"/>
        <v>0</v>
      </c>
      <c r="AP46" s="37">
        <f t="shared" si="9"/>
        <v>0</v>
      </c>
      <c r="AQ46" s="37">
        <f t="shared" si="10"/>
        <v>0</v>
      </c>
      <c r="AR46" s="37">
        <f t="shared" si="11"/>
        <v>0</v>
      </c>
      <c r="AS46" s="37">
        <f t="shared" si="12"/>
        <v>0</v>
      </c>
      <c r="AT46" s="37">
        <f t="shared" si="23"/>
        <v>0</v>
      </c>
      <c r="AU46" s="37">
        <f t="shared" si="24"/>
        <v>0</v>
      </c>
      <c r="AV46" s="37">
        <f t="shared" si="25"/>
        <v>0</v>
      </c>
      <c r="AW46" s="37">
        <f t="shared" si="26"/>
        <v>0</v>
      </c>
      <c r="AX46" s="37">
        <f t="shared" si="13"/>
        <v>0</v>
      </c>
      <c r="AY46" s="37"/>
      <c r="AZ46" s="37"/>
      <c r="BB46" s="37">
        <f t="shared" si="14"/>
        <v>0</v>
      </c>
      <c r="BC46" s="37">
        <f t="shared" si="15"/>
        <v>0</v>
      </c>
      <c r="BD46" s="37">
        <f t="shared" si="16"/>
        <v>0</v>
      </c>
      <c r="BE46" s="37">
        <f t="shared" si="17"/>
        <v>0</v>
      </c>
      <c r="BF46" s="37">
        <f t="shared" si="18"/>
        <v>0</v>
      </c>
      <c r="BG46" s="37">
        <f t="shared" si="19"/>
        <v>0</v>
      </c>
      <c r="BH46" s="37">
        <f t="shared" si="27"/>
        <v>0</v>
      </c>
      <c r="BJ46" s="37"/>
      <c r="BL46" s="37">
        <f>IF(Uttag!F46="",Uttag!E46,0)/IF(Uttag!$F$2=Listor!$B$5,I46,1)</f>
        <v>0</v>
      </c>
      <c r="BM46" s="37">
        <f>Uttag!F46/IF(Uttag!$F$2=Listor!$B$5,I46,1)</f>
        <v>0</v>
      </c>
      <c r="BO46" s="81">
        <f t="shared" si="20"/>
        <v>11</v>
      </c>
      <c r="BP46" s="37">
        <f>IF(OR(BO46&gt;=10,BO46&lt;=4),Indata!$B$9,Indata!$B$10)</f>
        <v>0</v>
      </c>
    </row>
    <row r="47" spans="1:68" x14ac:dyDescent="0.25">
      <c r="A47" s="155"/>
      <c r="B47" s="37"/>
      <c r="C47" s="37"/>
      <c r="D47" s="148">
        <f t="shared" si="28"/>
        <v>45242</v>
      </c>
      <c r="E47" s="140"/>
      <c r="F47" s="141"/>
      <c r="G47" s="148"/>
      <c r="H47" s="37">
        <f t="shared" si="21"/>
        <v>0</v>
      </c>
      <c r="I47" s="81">
        <f>24+SUMIFS(Listor!$C$16:$C$17,Listor!$B$16:$B$17,Uttag!D47)</f>
        <v>24</v>
      </c>
      <c r="J47" s="37">
        <f t="shared" si="1"/>
        <v>0</v>
      </c>
      <c r="K47" s="37"/>
      <c r="L47" s="160"/>
      <c r="M47" s="207">
        <v>1</v>
      </c>
      <c r="N47" s="207">
        <v>0</v>
      </c>
      <c r="O47" s="151"/>
      <c r="P47" s="166"/>
      <c r="Q47" s="167"/>
      <c r="S47" s="37">
        <f t="shared" si="0"/>
        <v>0</v>
      </c>
      <c r="U47" s="37">
        <f>(M47+(1-M47)*(1-N47))*L47*_xlfn.XLOOKUP(BO47,Priser!$A$4:$A$15,Priser!$J$4:$J$15)</f>
        <v>0</v>
      </c>
      <c r="V47" s="37">
        <f>AQ47*(SUMIFS(Priser!$J$4:$J$15,Priser!$A$4:$A$15,BO47)-(SUMIFS(Priser!$H$4:$H$15,Priser!$A$4:$A$15,BO47)/SUMIFS(Priser!$I$4:$I$15,Priser!$A$4:$A$15,BO47)))+AP47*(SUMIFS(Priser!$J$4:$J$15,Priser!$A$4:$A$15,BO47)-Priser!$E$6/SUMIFS(Priser!$I$4:$I$15,Priser!$A$4:$A$15,BO47))+AO47*(SUMIFS(Priser!$J$4:$J$15,Priser!$A$4:$A$15,BO47)-Priser!$D$5/SUMIFS(Priser!$I$4:$I$15,Priser!$A$4:$A$15,BO47))+AN47*(SUMIFS(Priser!$J$4:$J$15,Priser!$A$4:$A$15,BO47)-Priser!$C$4/SUMIFS(Priser!$I$4:$I$15,Priser!$A$4:$A$15,BO47))+AM47*(SUMIFS(Priser!$J$4:$J$15,Priser!$A$4:$A$15,BO47)-Priser!$B$4/SUMIFS(Priser!$I$4:$I$15,Priser!$A$4:$A$15,BO47))</f>
        <v>0</v>
      </c>
      <c r="W47" s="37">
        <f t="shared" si="22"/>
        <v>0</v>
      </c>
      <c r="X47" s="37"/>
      <c r="AA47" s="37">
        <f t="shared" si="2"/>
        <v>0</v>
      </c>
      <c r="AB47" s="37">
        <f t="shared" si="29"/>
        <v>0</v>
      </c>
      <c r="AC47" s="37">
        <f t="shared" si="3"/>
        <v>0</v>
      </c>
      <c r="AD47" s="37">
        <f t="shared" si="4"/>
        <v>0</v>
      </c>
      <c r="AE47" s="37">
        <f>IF(AD47&gt;=Priser!$L$7,Priser!$M$7,IF(AD47&gt;=Priser!$L$6,Priser!$M$6,IF(AD47&gt;=Priser!$L$5,Priser!$M$5,IF(AD47&gt;=Priser!$L$4,Priser!$M$4))))</f>
        <v>0</v>
      </c>
      <c r="AF47" s="37">
        <f>AE47*SUMIFS(Priser!$J$4:$J$15,Priser!$A$4:$A$15,$BO47)*AB47</f>
        <v>0</v>
      </c>
      <c r="AG47" s="37">
        <f t="shared" si="5"/>
        <v>0</v>
      </c>
      <c r="AH47" s="37">
        <f>IF(AG47&gt;=Priser!$N$7,Priser!$O$7,IF(AG47&gt;=Priser!$N$6,Priser!$O$6,IF(AG47&gt;=Priser!$N$5,Priser!$O$5,IF(AG47&gt;=Priser!$N$4,Priser!$O$4))))</f>
        <v>0</v>
      </c>
      <c r="AI47" s="37">
        <f>AH47*SUMIFS(Priser!$J$4:$J$15,Priser!$A$4:$A$15,$BO47)*AC47</f>
        <v>0</v>
      </c>
      <c r="AJ47" s="37"/>
      <c r="AK47" s="37"/>
      <c r="AM47" s="37">
        <f t="shared" si="6"/>
        <v>0</v>
      </c>
      <c r="AN47" s="37">
        <f t="shared" si="7"/>
        <v>0</v>
      </c>
      <c r="AO47" s="37">
        <f t="shared" si="8"/>
        <v>0</v>
      </c>
      <c r="AP47" s="37">
        <f t="shared" si="9"/>
        <v>0</v>
      </c>
      <c r="AQ47" s="37">
        <f t="shared" si="10"/>
        <v>0</v>
      </c>
      <c r="AR47" s="37">
        <f t="shared" si="11"/>
        <v>0</v>
      </c>
      <c r="AS47" s="37">
        <f t="shared" si="12"/>
        <v>0</v>
      </c>
      <c r="AT47" s="37">
        <f t="shared" si="23"/>
        <v>0</v>
      </c>
      <c r="AU47" s="37">
        <f t="shared" si="24"/>
        <v>0</v>
      </c>
      <c r="AV47" s="37">
        <f t="shared" si="25"/>
        <v>0</v>
      </c>
      <c r="AW47" s="37">
        <f t="shared" si="26"/>
        <v>0</v>
      </c>
      <c r="AX47" s="37">
        <f t="shared" si="13"/>
        <v>0</v>
      </c>
      <c r="AY47" s="37"/>
      <c r="AZ47" s="37"/>
      <c r="BB47" s="37">
        <f t="shared" si="14"/>
        <v>0</v>
      </c>
      <c r="BC47" s="37">
        <f t="shared" si="15"/>
        <v>0</v>
      </c>
      <c r="BD47" s="37">
        <f t="shared" si="16"/>
        <v>0</v>
      </c>
      <c r="BE47" s="37">
        <f t="shared" si="17"/>
        <v>0</v>
      </c>
      <c r="BF47" s="37">
        <f t="shared" si="18"/>
        <v>0</v>
      </c>
      <c r="BG47" s="37">
        <f t="shared" si="19"/>
        <v>0</v>
      </c>
      <c r="BH47" s="37">
        <f t="shared" si="27"/>
        <v>0</v>
      </c>
      <c r="BJ47" s="37"/>
      <c r="BL47" s="37">
        <f>IF(Uttag!F47="",Uttag!E47,0)/IF(Uttag!$F$2=Listor!$B$5,I47,1)</f>
        <v>0</v>
      </c>
      <c r="BM47" s="37">
        <f>Uttag!F47/IF(Uttag!$F$2=Listor!$B$5,I47,1)</f>
        <v>0</v>
      </c>
      <c r="BO47" s="81">
        <f t="shared" si="20"/>
        <v>11</v>
      </c>
      <c r="BP47" s="37">
        <f>IF(OR(BO47&gt;=10,BO47&lt;=4),Indata!$B$9,Indata!$B$10)</f>
        <v>0</v>
      </c>
    </row>
    <row r="48" spans="1:68" x14ac:dyDescent="0.25">
      <c r="A48" s="155"/>
      <c r="B48" s="37"/>
      <c r="C48" s="37"/>
      <c r="D48" s="148">
        <f t="shared" si="28"/>
        <v>45243</v>
      </c>
      <c r="E48" s="140"/>
      <c r="F48" s="141"/>
      <c r="G48" s="148"/>
      <c r="H48" s="37">
        <f t="shared" si="21"/>
        <v>0</v>
      </c>
      <c r="I48" s="81">
        <f>24+SUMIFS(Listor!$C$16:$C$17,Listor!$B$16:$B$17,Uttag!D48)</f>
        <v>24</v>
      </c>
      <c r="J48" s="37">
        <f t="shared" si="1"/>
        <v>0</v>
      </c>
      <c r="K48" s="37"/>
      <c r="L48" s="160"/>
      <c r="M48" s="207">
        <v>1</v>
      </c>
      <c r="N48" s="207">
        <v>0</v>
      </c>
      <c r="O48" s="151"/>
      <c r="P48" s="166"/>
      <c r="Q48" s="167"/>
      <c r="S48" s="37">
        <f t="shared" si="0"/>
        <v>0</v>
      </c>
      <c r="U48" s="37">
        <f>(M48+(1-M48)*(1-N48))*L48*_xlfn.XLOOKUP(BO48,Priser!$A$4:$A$15,Priser!$J$4:$J$15)</f>
        <v>0</v>
      </c>
      <c r="V48" s="37">
        <f>AQ48*(SUMIFS(Priser!$J$4:$J$15,Priser!$A$4:$A$15,BO48)-(SUMIFS(Priser!$H$4:$H$15,Priser!$A$4:$A$15,BO48)/SUMIFS(Priser!$I$4:$I$15,Priser!$A$4:$A$15,BO48)))+AP48*(SUMIFS(Priser!$J$4:$J$15,Priser!$A$4:$A$15,BO48)-Priser!$E$6/SUMIFS(Priser!$I$4:$I$15,Priser!$A$4:$A$15,BO48))+AO48*(SUMIFS(Priser!$J$4:$J$15,Priser!$A$4:$A$15,BO48)-Priser!$D$5/SUMIFS(Priser!$I$4:$I$15,Priser!$A$4:$A$15,BO48))+AN48*(SUMIFS(Priser!$J$4:$J$15,Priser!$A$4:$A$15,BO48)-Priser!$C$4/SUMIFS(Priser!$I$4:$I$15,Priser!$A$4:$A$15,BO48))+AM48*(SUMIFS(Priser!$J$4:$J$15,Priser!$A$4:$A$15,BO48)-Priser!$B$4/SUMIFS(Priser!$I$4:$I$15,Priser!$A$4:$A$15,BO48))</f>
        <v>0</v>
      </c>
      <c r="W48" s="37">
        <f t="shared" si="22"/>
        <v>0</v>
      </c>
      <c r="X48" s="37"/>
      <c r="AA48" s="37">
        <f t="shared" si="2"/>
        <v>0</v>
      </c>
      <c r="AB48" s="37">
        <f t="shared" si="29"/>
        <v>0</v>
      </c>
      <c r="AC48" s="37">
        <f t="shared" si="3"/>
        <v>0</v>
      </c>
      <c r="AD48" s="37">
        <f t="shared" si="4"/>
        <v>0</v>
      </c>
      <c r="AE48" s="37">
        <f>IF(AD48&gt;=Priser!$L$7,Priser!$M$7,IF(AD48&gt;=Priser!$L$6,Priser!$M$6,IF(AD48&gt;=Priser!$L$5,Priser!$M$5,IF(AD48&gt;=Priser!$L$4,Priser!$M$4))))</f>
        <v>0</v>
      </c>
      <c r="AF48" s="37">
        <f>AE48*SUMIFS(Priser!$J$4:$J$15,Priser!$A$4:$A$15,$BO48)*AB48</f>
        <v>0</v>
      </c>
      <c r="AG48" s="37">
        <f t="shared" si="5"/>
        <v>0</v>
      </c>
      <c r="AH48" s="37">
        <f>IF(AG48&gt;=Priser!$N$7,Priser!$O$7,IF(AG48&gt;=Priser!$N$6,Priser!$O$6,IF(AG48&gt;=Priser!$N$5,Priser!$O$5,IF(AG48&gt;=Priser!$N$4,Priser!$O$4))))</f>
        <v>0</v>
      </c>
      <c r="AI48" s="37">
        <f>AH48*SUMIFS(Priser!$J$4:$J$15,Priser!$A$4:$A$15,$BO48)*AC48</f>
        <v>0</v>
      </c>
      <c r="AJ48" s="37"/>
      <c r="AK48" s="37"/>
      <c r="AM48" s="37">
        <f t="shared" si="6"/>
        <v>0</v>
      </c>
      <c r="AN48" s="37">
        <f t="shared" si="7"/>
        <v>0</v>
      </c>
      <c r="AO48" s="37">
        <f t="shared" si="8"/>
        <v>0</v>
      </c>
      <c r="AP48" s="37">
        <f t="shared" si="9"/>
        <v>0</v>
      </c>
      <c r="AQ48" s="37">
        <f t="shared" si="10"/>
        <v>0</v>
      </c>
      <c r="AR48" s="37">
        <f t="shared" si="11"/>
        <v>0</v>
      </c>
      <c r="AS48" s="37">
        <f t="shared" si="12"/>
        <v>0</v>
      </c>
      <c r="AT48" s="37">
        <f t="shared" si="23"/>
        <v>0</v>
      </c>
      <c r="AU48" s="37">
        <f t="shared" si="24"/>
        <v>0</v>
      </c>
      <c r="AV48" s="37">
        <f t="shared" si="25"/>
        <v>0</v>
      </c>
      <c r="AW48" s="37">
        <f t="shared" si="26"/>
        <v>0</v>
      </c>
      <c r="AX48" s="37">
        <f t="shared" si="13"/>
        <v>0</v>
      </c>
      <c r="AY48" s="37"/>
      <c r="AZ48" s="37"/>
      <c r="BB48" s="37">
        <f t="shared" si="14"/>
        <v>0</v>
      </c>
      <c r="BC48" s="37">
        <f t="shared" si="15"/>
        <v>0</v>
      </c>
      <c r="BD48" s="37">
        <f t="shared" si="16"/>
        <v>0</v>
      </c>
      <c r="BE48" s="37">
        <f t="shared" si="17"/>
        <v>0</v>
      </c>
      <c r="BF48" s="37">
        <f t="shared" si="18"/>
        <v>0</v>
      </c>
      <c r="BG48" s="37">
        <f t="shared" si="19"/>
        <v>0</v>
      </c>
      <c r="BH48" s="37">
        <f t="shared" si="27"/>
        <v>0</v>
      </c>
      <c r="BJ48" s="37"/>
      <c r="BL48" s="37">
        <f>IF(Uttag!F48="",Uttag!E48,0)/IF(Uttag!$F$2=Listor!$B$5,I48,1)</f>
        <v>0</v>
      </c>
      <c r="BM48" s="37">
        <f>Uttag!F48/IF(Uttag!$F$2=Listor!$B$5,I48,1)</f>
        <v>0</v>
      </c>
      <c r="BO48" s="81">
        <f t="shared" si="20"/>
        <v>11</v>
      </c>
      <c r="BP48" s="37">
        <f>IF(OR(BO48&gt;=10,BO48&lt;=4),Indata!$B$9,Indata!$B$10)</f>
        <v>0</v>
      </c>
    </row>
    <row r="49" spans="1:68" x14ac:dyDescent="0.25">
      <c r="A49" s="155"/>
      <c r="B49" s="37"/>
      <c r="C49" s="37"/>
      <c r="D49" s="148">
        <f t="shared" si="28"/>
        <v>45244</v>
      </c>
      <c r="E49" s="140"/>
      <c r="F49" s="141"/>
      <c r="G49" s="148"/>
      <c r="H49" s="37">
        <f t="shared" si="21"/>
        <v>0</v>
      </c>
      <c r="I49" s="81">
        <f>24+SUMIFS(Listor!$C$16:$C$17,Listor!$B$16:$B$17,Uttag!D49)</f>
        <v>24</v>
      </c>
      <c r="J49" s="37">
        <f t="shared" si="1"/>
        <v>0</v>
      </c>
      <c r="K49" s="37"/>
      <c r="L49" s="160"/>
      <c r="M49" s="207">
        <v>1</v>
      </c>
      <c r="N49" s="207">
        <v>0</v>
      </c>
      <c r="O49" s="151"/>
      <c r="P49" s="166"/>
      <c r="Q49" s="167"/>
      <c r="S49" s="37">
        <f t="shared" si="0"/>
        <v>0</v>
      </c>
      <c r="U49" s="37">
        <f>(M49+(1-M49)*(1-N49))*L49*_xlfn.XLOOKUP(BO49,Priser!$A$4:$A$15,Priser!$J$4:$J$15)</f>
        <v>0</v>
      </c>
      <c r="V49" s="37">
        <f>AQ49*(SUMIFS(Priser!$J$4:$J$15,Priser!$A$4:$A$15,BO49)-(SUMIFS(Priser!$H$4:$H$15,Priser!$A$4:$A$15,BO49)/SUMIFS(Priser!$I$4:$I$15,Priser!$A$4:$A$15,BO49)))+AP49*(SUMIFS(Priser!$J$4:$J$15,Priser!$A$4:$A$15,BO49)-Priser!$E$6/SUMIFS(Priser!$I$4:$I$15,Priser!$A$4:$A$15,BO49))+AO49*(SUMIFS(Priser!$J$4:$J$15,Priser!$A$4:$A$15,BO49)-Priser!$D$5/SUMIFS(Priser!$I$4:$I$15,Priser!$A$4:$A$15,BO49))+AN49*(SUMIFS(Priser!$J$4:$J$15,Priser!$A$4:$A$15,BO49)-Priser!$C$4/SUMIFS(Priser!$I$4:$I$15,Priser!$A$4:$A$15,BO49))+AM49*(SUMIFS(Priser!$J$4:$J$15,Priser!$A$4:$A$15,BO49)-Priser!$B$4/SUMIFS(Priser!$I$4:$I$15,Priser!$A$4:$A$15,BO49))</f>
        <v>0</v>
      </c>
      <c r="W49" s="37">
        <f t="shared" si="22"/>
        <v>0</v>
      </c>
      <c r="X49" s="37"/>
      <c r="AA49" s="37">
        <f t="shared" si="2"/>
        <v>0</v>
      </c>
      <c r="AB49" s="37">
        <f t="shared" si="29"/>
        <v>0</v>
      </c>
      <c r="AC49" s="37">
        <f t="shared" si="3"/>
        <v>0</v>
      </c>
      <c r="AD49" s="37">
        <f t="shared" si="4"/>
        <v>0</v>
      </c>
      <c r="AE49" s="37">
        <f>IF(AD49&gt;=Priser!$L$7,Priser!$M$7,IF(AD49&gt;=Priser!$L$6,Priser!$M$6,IF(AD49&gt;=Priser!$L$5,Priser!$M$5,IF(AD49&gt;=Priser!$L$4,Priser!$M$4))))</f>
        <v>0</v>
      </c>
      <c r="AF49" s="37">
        <f>AE49*SUMIFS(Priser!$J$4:$J$15,Priser!$A$4:$A$15,$BO49)*AB49</f>
        <v>0</v>
      </c>
      <c r="AG49" s="37">
        <f t="shared" si="5"/>
        <v>0</v>
      </c>
      <c r="AH49" s="37">
        <f>IF(AG49&gt;=Priser!$N$7,Priser!$O$7,IF(AG49&gt;=Priser!$N$6,Priser!$O$6,IF(AG49&gt;=Priser!$N$5,Priser!$O$5,IF(AG49&gt;=Priser!$N$4,Priser!$O$4))))</f>
        <v>0</v>
      </c>
      <c r="AI49" s="37">
        <f>AH49*SUMIFS(Priser!$J$4:$J$15,Priser!$A$4:$A$15,$BO49)*AC49</f>
        <v>0</v>
      </c>
      <c r="AJ49" s="37"/>
      <c r="AK49" s="37"/>
      <c r="AM49" s="37">
        <f t="shared" si="6"/>
        <v>0</v>
      </c>
      <c r="AN49" s="37">
        <f t="shared" si="7"/>
        <v>0</v>
      </c>
      <c r="AO49" s="37">
        <f t="shared" si="8"/>
        <v>0</v>
      </c>
      <c r="AP49" s="37">
        <f t="shared" si="9"/>
        <v>0</v>
      </c>
      <c r="AQ49" s="37">
        <f t="shared" si="10"/>
        <v>0</v>
      </c>
      <c r="AR49" s="37">
        <f t="shared" si="11"/>
        <v>0</v>
      </c>
      <c r="AS49" s="37">
        <f t="shared" si="12"/>
        <v>0</v>
      </c>
      <c r="AT49" s="37">
        <f t="shared" si="23"/>
        <v>0</v>
      </c>
      <c r="AU49" s="37">
        <f t="shared" si="24"/>
        <v>0</v>
      </c>
      <c r="AV49" s="37">
        <f t="shared" si="25"/>
        <v>0</v>
      </c>
      <c r="AW49" s="37">
        <f t="shared" si="26"/>
        <v>0</v>
      </c>
      <c r="AX49" s="37">
        <f t="shared" si="13"/>
        <v>0</v>
      </c>
      <c r="AY49" s="37"/>
      <c r="AZ49" s="37"/>
      <c r="BB49" s="37">
        <f t="shared" si="14"/>
        <v>0</v>
      </c>
      <c r="BC49" s="37">
        <f t="shared" si="15"/>
        <v>0</v>
      </c>
      <c r="BD49" s="37">
        <f t="shared" si="16"/>
        <v>0</v>
      </c>
      <c r="BE49" s="37">
        <f t="shared" si="17"/>
        <v>0</v>
      </c>
      <c r="BF49" s="37">
        <f t="shared" si="18"/>
        <v>0</v>
      </c>
      <c r="BG49" s="37">
        <f t="shared" si="19"/>
        <v>0</v>
      </c>
      <c r="BH49" s="37">
        <f t="shared" si="27"/>
        <v>0</v>
      </c>
      <c r="BJ49" s="37"/>
      <c r="BL49" s="37">
        <f>IF(Uttag!F49="",Uttag!E49,0)/IF(Uttag!$F$2=Listor!$B$5,I49,1)</f>
        <v>0</v>
      </c>
      <c r="BM49" s="37">
        <f>Uttag!F49/IF(Uttag!$F$2=Listor!$B$5,I49,1)</f>
        <v>0</v>
      </c>
      <c r="BO49" s="81">
        <f t="shared" si="20"/>
        <v>11</v>
      </c>
      <c r="BP49" s="37">
        <f>IF(OR(BO49&gt;=10,BO49&lt;=4),Indata!$B$9,Indata!$B$10)</f>
        <v>0</v>
      </c>
    </row>
    <row r="50" spans="1:68" x14ac:dyDescent="0.25">
      <c r="A50" s="155"/>
      <c r="B50" s="37"/>
      <c r="C50" s="37"/>
      <c r="D50" s="148">
        <f t="shared" si="28"/>
        <v>45245</v>
      </c>
      <c r="E50" s="140"/>
      <c r="F50" s="141"/>
      <c r="G50" s="148"/>
      <c r="H50" s="37">
        <f t="shared" si="21"/>
        <v>0</v>
      </c>
      <c r="I50" s="81">
        <f>24+SUMIFS(Listor!$C$16:$C$17,Listor!$B$16:$B$17,Uttag!D50)</f>
        <v>24</v>
      </c>
      <c r="J50" s="37">
        <f t="shared" si="1"/>
        <v>0</v>
      </c>
      <c r="K50" s="37"/>
      <c r="L50" s="160"/>
      <c r="M50" s="207">
        <v>1</v>
      </c>
      <c r="N50" s="207">
        <v>0</v>
      </c>
      <c r="O50" s="151"/>
      <c r="P50" s="166"/>
      <c r="Q50" s="167"/>
      <c r="S50" s="37">
        <f t="shared" si="0"/>
        <v>0</v>
      </c>
      <c r="U50" s="37">
        <f>(M50+(1-M50)*(1-N50))*L50*_xlfn.XLOOKUP(BO50,Priser!$A$4:$A$15,Priser!$J$4:$J$15)</f>
        <v>0</v>
      </c>
      <c r="V50" s="37">
        <f>AQ50*(SUMIFS(Priser!$J$4:$J$15,Priser!$A$4:$A$15,BO50)-(SUMIFS(Priser!$H$4:$H$15,Priser!$A$4:$A$15,BO50)/SUMIFS(Priser!$I$4:$I$15,Priser!$A$4:$A$15,BO50)))+AP50*(SUMIFS(Priser!$J$4:$J$15,Priser!$A$4:$A$15,BO50)-Priser!$E$6/SUMIFS(Priser!$I$4:$I$15,Priser!$A$4:$A$15,BO50))+AO50*(SUMIFS(Priser!$J$4:$J$15,Priser!$A$4:$A$15,BO50)-Priser!$D$5/SUMIFS(Priser!$I$4:$I$15,Priser!$A$4:$A$15,BO50))+AN50*(SUMIFS(Priser!$J$4:$J$15,Priser!$A$4:$A$15,BO50)-Priser!$C$4/SUMIFS(Priser!$I$4:$I$15,Priser!$A$4:$A$15,BO50))+AM50*(SUMIFS(Priser!$J$4:$J$15,Priser!$A$4:$A$15,BO50)-Priser!$B$4/SUMIFS(Priser!$I$4:$I$15,Priser!$A$4:$A$15,BO50))</f>
        <v>0</v>
      </c>
      <c r="W50" s="37">
        <f t="shared" si="22"/>
        <v>0</v>
      </c>
      <c r="X50" s="37"/>
      <c r="AA50" s="37">
        <f t="shared" si="2"/>
        <v>0</v>
      </c>
      <c r="AB50" s="37">
        <f t="shared" si="29"/>
        <v>0</v>
      </c>
      <c r="AC50" s="37">
        <f t="shared" si="3"/>
        <v>0</v>
      </c>
      <c r="AD50" s="37">
        <f t="shared" si="4"/>
        <v>0</v>
      </c>
      <c r="AE50" s="37">
        <f>IF(AD50&gt;=Priser!$L$7,Priser!$M$7,IF(AD50&gt;=Priser!$L$6,Priser!$M$6,IF(AD50&gt;=Priser!$L$5,Priser!$M$5,IF(AD50&gt;=Priser!$L$4,Priser!$M$4))))</f>
        <v>0</v>
      </c>
      <c r="AF50" s="37">
        <f>AE50*SUMIFS(Priser!$J$4:$J$15,Priser!$A$4:$A$15,$BO50)*AB50</f>
        <v>0</v>
      </c>
      <c r="AG50" s="37">
        <f t="shared" si="5"/>
        <v>0</v>
      </c>
      <c r="AH50" s="37">
        <f>IF(AG50&gt;=Priser!$N$7,Priser!$O$7,IF(AG50&gt;=Priser!$N$6,Priser!$O$6,IF(AG50&gt;=Priser!$N$5,Priser!$O$5,IF(AG50&gt;=Priser!$N$4,Priser!$O$4))))</f>
        <v>0</v>
      </c>
      <c r="AI50" s="37">
        <f>AH50*SUMIFS(Priser!$J$4:$J$15,Priser!$A$4:$A$15,$BO50)*AC50</f>
        <v>0</v>
      </c>
      <c r="AJ50" s="37"/>
      <c r="AK50" s="37"/>
      <c r="AM50" s="37">
        <f t="shared" si="6"/>
        <v>0</v>
      </c>
      <c r="AN50" s="37">
        <f t="shared" si="7"/>
        <v>0</v>
      </c>
      <c r="AO50" s="37">
        <f t="shared" si="8"/>
        <v>0</v>
      </c>
      <c r="AP50" s="37">
        <f t="shared" si="9"/>
        <v>0</v>
      </c>
      <c r="AQ50" s="37">
        <f t="shared" si="10"/>
        <v>0</v>
      </c>
      <c r="AR50" s="37">
        <f t="shared" si="11"/>
        <v>0</v>
      </c>
      <c r="AS50" s="37">
        <f t="shared" si="12"/>
        <v>0</v>
      </c>
      <c r="AT50" s="37">
        <f t="shared" si="23"/>
        <v>0</v>
      </c>
      <c r="AU50" s="37">
        <f t="shared" si="24"/>
        <v>0</v>
      </c>
      <c r="AV50" s="37">
        <f t="shared" si="25"/>
        <v>0</v>
      </c>
      <c r="AW50" s="37">
        <f t="shared" si="26"/>
        <v>0</v>
      </c>
      <c r="AX50" s="37">
        <f t="shared" si="13"/>
        <v>0</v>
      </c>
      <c r="AY50" s="37"/>
      <c r="AZ50" s="37"/>
      <c r="BB50" s="37">
        <f t="shared" si="14"/>
        <v>0</v>
      </c>
      <c r="BC50" s="37">
        <f t="shared" si="15"/>
        <v>0</v>
      </c>
      <c r="BD50" s="37">
        <f t="shared" si="16"/>
        <v>0</v>
      </c>
      <c r="BE50" s="37">
        <f t="shared" si="17"/>
        <v>0</v>
      </c>
      <c r="BF50" s="37">
        <f t="shared" si="18"/>
        <v>0</v>
      </c>
      <c r="BG50" s="37">
        <f t="shared" si="19"/>
        <v>0</v>
      </c>
      <c r="BH50" s="37">
        <f t="shared" si="27"/>
        <v>0</v>
      </c>
      <c r="BJ50" s="37"/>
      <c r="BL50" s="37">
        <f>IF(Uttag!F50="",Uttag!E50,0)/IF(Uttag!$F$2=Listor!$B$5,I50,1)</f>
        <v>0</v>
      </c>
      <c r="BM50" s="37">
        <f>Uttag!F50/IF(Uttag!$F$2=Listor!$B$5,I50,1)</f>
        <v>0</v>
      </c>
      <c r="BO50" s="81">
        <f t="shared" si="20"/>
        <v>11</v>
      </c>
      <c r="BP50" s="37">
        <f>IF(OR(BO50&gt;=10,BO50&lt;=4),Indata!$B$9,Indata!$B$10)</f>
        <v>0</v>
      </c>
    </row>
    <row r="51" spans="1:68" x14ac:dyDescent="0.25">
      <c r="D51" s="148">
        <f t="shared" si="28"/>
        <v>45246</v>
      </c>
      <c r="E51" s="140"/>
      <c r="F51" s="141"/>
      <c r="G51" s="148"/>
      <c r="H51" s="37">
        <f t="shared" si="21"/>
        <v>0</v>
      </c>
      <c r="I51" s="81">
        <f>24+SUMIFS(Listor!$C$16:$C$17,Listor!$B$16:$B$17,Uttag!D51)</f>
        <v>24</v>
      </c>
      <c r="J51" s="37">
        <f t="shared" si="1"/>
        <v>0</v>
      </c>
      <c r="K51" s="37"/>
      <c r="L51" s="160"/>
      <c r="M51" s="207">
        <v>1</v>
      </c>
      <c r="N51" s="207">
        <v>0</v>
      </c>
      <c r="O51" s="151"/>
      <c r="P51" s="166"/>
      <c r="Q51" s="167"/>
      <c r="S51" s="37">
        <f t="shared" si="0"/>
        <v>0</v>
      </c>
      <c r="U51" s="37">
        <f>(M51+(1-M51)*(1-N51))*L51*_xlfn.XLOOKUP(BO51,Priser!$A$4:$A$15,Priser!$J$4:$J$15)</f>
        <v>0</v>
      </c>
      <c r="V51" s="37">
        <f>AQ51*(SUMIFS(Priser!$J$4:$J$15,Priser!$A$4:$A$15,BO51)-(SUMIFS(Priser!$H$4:$H$15,Priser!$A$4:$A$15,BO51)/SUMIFS(Priser!$I$4:$I$15,Priser!$A$4:$A$15,BO51)))+AP51*(SUMIFS(Priser!$J$4:$J$15,Priser!$A$4:$A$15,BO51)-Priser!$E$6/SUMIFS(Priser!$I$4:$I$15,Priser!$A$4:$A$15,BO51))+AO51*(SUMIFS(Priser!$J$4:$J$15,Priser!$A$4:$A$15,BO51)-Priser!$D$5/SUMIFS(Priser!$I$4:$I$15,Priser!$A$4:$A$15,BO51))+AN51*(SUMIFS(Priser!$J$4:$J$15,Priser!$A$4:$A$15,BO51)-Priser!$C$4/SUMIFS(Priser!$I$4:$I$15,Priser!$A$4:$A$15,BO51))+AM51*(SUMIFS(Priser!$J$4:$J$15,Priser!$A$4:$A$15,BO51)-Priser!$B$4/SUMIFS(Priser!$I$4:$I$15,Priser!$A$4:$A$15,BO51))</f>
        <v>0</v>
      </c>
      <c r="W51" s="37">
        <f t="shared" si="22"/>
        <v>0</v>
      </c>
      <c r="X51" s="37"/>
      <c r="AA51" s="37">
        <f t="shared" si="2"/>
        <v>0</v>
      </c>
      <c r="AB51" s="37">
        <f t="shared" si="29"/>
        <v>0</v>
      </c>
      <c r="AC51" s="37">
        <f t="shared" si="3"/>
        <v>0</v>
      </c>
      <c r="AD51" s="37">
        <f t="shared" si="4"/>
        <v>0</v>
      </c>
      <c r="AE51" s="37">
        <f>IF(AD51&gt;=Priser!$L$7,Priser!$M$7,IF(AD51&gt;=Priser!$L$6,Priser!$M$6,IF(AD51&gt;=Priser!$L$5,Priser!$M$5,IF(AD51&gt;=Priser!$L$4,Priser!$M$4))))</f>
        <v>0</v>
      </c>
      <c r="AF51" s="37">
        <f>AE51*SUMIFS(Priser!$J$4:$J$15,Priser!$A$4:$A$15,$BO51)*AB51</f>
        <v>0</v>
      </c>
      <c r="AG51" s="37">
        <f t="shared" si="5"/>
        <v>0</v>
      </c>
      <c r="AH51" s="37">
        <f>IF(AG51&gt;=Priser!$N$7,Priser!$O$7,IF(AG51&gt;=Priser!$N$6,Priser!$O$6,IF(AG51&gt;=Priser!$N$5,Priser!$O$5,IF(AG51&gt;=Priser!$N$4,Priser!$O$4))))</f>
        <v>0</v>
      </c>
      <c r="AI51" s="37">
        <f>AH51*SUMIFS(Priser!$J$4:$J$15,Priser!$A$4:$A$15,$BO51)*AC51</f>
        <v>0</v>
      </c>
      <c r="AJ51" s="37"/>
      <c r="AK51" s="37"/>
      <c r="AM51" s="37">
        <f t="shared" si="6"/>
        <v>0</v>
      </c>
      <c r="AN51" s="37">
        <f t="shared" si="7"/>
        <v>0</v>
      </c>
      <c r="AO51" s="37">
        <f t="shared" si="8"/>
        <v>0</v>
      </c>
      <c r="AP51" s="37">
        <f t="shared" si="9"/>
        <v>0</v>
      </c>
      <c r="AQ51" s="37">
        <f t="shared" si="10"/>
        <v>0</v>
      </c>
      <c r="AR51" s="37">
        <f t="shared" si="11"/>
        <v>0</v>
      </c>
      <c r="AS51" s="37">
        <f t="shared" si="12"/>
        <v>0</v>
      </c>
      <c r="AT51" s="37">
        <f t="shared" si="23"/>
        <v>0</v>
      </c>
      <c r="AU51" s="37">
        <f t="shared" si="24"/>
        <v>0</v>
      </c>
      <c r="AV51" s="37">
        <f t="shared" si="25"/>
        <v>0</v>
      </c>
      <c r="AW51" s="37">
        <f t="shared" si="26"/>
        <v>0</v>
      </c>
      <c r="AX51" s="37">
        <f t="shared" si="13"/>
        <v>0</v>
      </c>
      <c r="AY51" s="37"/>
      <c r="AZ51" s="37"/>
      <c r="BB51" s="37">
        <f t="shared" si="14"/>
        <v>0</v>
      </c>
      <c r="BC51" s="37">
        <f t="shared" si="15"/>
        <v>0</v>
      </c>
      <c r="BD51" s="37">
        <f t="shared" si="16"/>
        <v>0</v>
      </c>
      <c r="BE51" s="37">
        <f t="shared" si="17"/>
        <v>0</v>
      </c>
      <c r="BF51" s="37">
        <f t="shared" si="18"/>
        <v>0</v>
      </c>
      <c r="BG51" s="37">
        <f t="shared" si="19"/>
        <v>0</v>
      </c>
      <c r="BH51" s="37">
        <f t="shared" si="27"/>
        <v>0</v>
      </c>
      <c r="BJ51" s="37"/>
      <c r="BL51" s="37">
        <f>IF(Uttag!F51="",Uttag!E51,0)/IF(Uttag!$F$2=Listor!$B$5,I51,1)</f>
        <v>0</v>
      </c>
      <c r="BM51" s="37">
        <f>Uttag!F51/IF(Uttag!$F$2=Listor!$B$5,I51,1)</f>
        <v>0</v>
      </c>
      <c r="BO51" s="81">
        <f t="shared" si="20"/>
        <v>11</v>
      </c>
      <c r="BP51" s="37">
        <f>IF(OR(BO51&gt;=10,BO51&lt;=4),Indata!$B$9,Indata!$B$10)</f>
        <v>0</v>
      </c>
    </row>
    <row r="52" spans="1:68" x14ac:dyDescent="0.25">
      <c r="D52" s="148">
        <f t="shared" si="28"/>
        <v>45247</v>
      </c>
      <c r="E52" s="140"/>
      <c r="F52" s="141"/>
      <c r="G52" s="148"/>
      <c r="H52" s="37">
        <f t="shared" si="21"/>
        <v>0</v>
      </c>
      <c r="I52" s="81">
        <f>24+SUMIFS(Listor!$C$16:$C$17,Listor!$B$16:$B$17,Uttag!D52)</f>
        <v>24</v>
      </c>
      <c r="J52" s="37">
        <f t="shared" si="1"/>
        <v>0</v>
      </c>
      <c r="K52" s="37"/>
      <c r="L52" s="160"/>
      <c r="M52" s="207">
        <v>1</v>
      </c>
      <c r="N52" s="207">
        <v>0</v>
      </c>
      <c r="O52" s="151"/>
      <c r="P52" s="166"/>
      <c r="Q52" s="167"/>
      <c r="S52" s="37">
        <f t="shared" si="0"/>
        <v>0</v>
      </c>
      <c r="U52" s="37">
        <f>(M52+(1-M52)*(1-N52))*L52*_xlfn.XLOOKUP(BO52,Priser!$A$4:$A$15,Priser!$J$4:$J$15)</f>
        <v>0</v>
      </c>
      <c r="V52" s="37">
        <f>AQ52*(SUMIFS(Priser!$J$4:$J$15,Priser!$A$4:$A$15,BO52)-(SUMIFS(Priser!$H$4:$H$15,Priser!$A$4:$A$15,BO52)/SUMIFS(Priser!$I$4:$I$15,Priser!$A$4:$A$15,BO52)))+AP52*(SUMIFS(Priser!$J$4:$J$15,Priser!$A$4:$A$15,BO52)-Priser!$E$6/SUMIFS(Priser!$I$4:$I$15,Priser!$A$4:$A$15,BO52))+AO52*(SUMIFS(Priser!$J$4:$J$15,Priser!$A$4:$A$15,BO52)-Priser!$D$5/SUMIFS(Priser!$I$4:$I$15,Priser!$A$4:$A$15,BO52))+AN52*(SUMIFS(Priser!$J$4:$J$15,Priser!$A$4:$A$15,BO52)-Priser!$C$4/SUMIFS(Priser!$I$4:$I$15,Priser!$A$4:$A$15,BO52))+AM52*(SUMIFS(Priser!$J$4:$J$15,Priser!$A$4:$A$15,BO52)-Priser!$B$4/SUMIFS(Priser!$I$4:$I$15,Priser!$A$4:$A$15,BO52))</f>
        <v>0</v>
      </c>
      <c r="W52" s="37">
        <f t="shared" si="22"/>
        <v>0</v>
      </c>
      <c r="X52" s="37"/>
      <c r="AA52" s="37">
        <f t="shared" si="2"/>
        <v>0</v>
      </c>
      <c r="AB52" s="37">
        <f t="shared" si="29"/>
        <v>0</v>
      </c>
      <c r="AC52" s="37">
        <f t="shared" si="3"/>
        <v>0</v>
      </c>
      <c r="AD52" s="37">
        <f t="shared" si="4"/>
        <v>0</v>
      </c>
      <c r="AE52" s="37">
        <f>IF(AD52&gt;=Priser!$L$7,Priser!$M$7,IF(AD52&gt;=Priser!$L$6,Priser!$M$6,IF(AD52&gt;=Priser!$L$5,Priser!$M$5,IF(AD52&gt;=Priser!$L$4,Priser!$M$4))))</f>
        <v>0</v>
      </c>
      <c r="AF52" s="37">
        <f>AE52*SUMIFS(Priser!$J$4:$J$15,Priser!$A$4:$A$15,$BO52)*AB52</f>
        <v>0</v>
      </c>
      <c r="AG52" s="37">
        <f t="shared" si="5"/>
        <v>0</v>
      </c>
      <c r="AH52" s="37">
        <f>IF(AG52&gt;=Priser!$N$7,Priser!$O$7,IF(AG52&gt;=Priser!$N$6,Priser!$O$6,IF(AG52&gt;=Priser!$N$5,Priser!$O$5,IF(AG52&gt;=Priser!$N$4,Priser!$O$4))))</f>
        <v>0</v>
      </c>
      <c r="AI52" s="37">
        <f>AH52*SUMIFS(Priser!$J$4:$J$15,Priser!$A$4:$A$15,$BO52)*AC52</f>
        <v>0</v>
      </c>
      <c r="AJ52" s="37"/>
      <c r="AK52" s="37"/>
      <c r="AM52" s="37">
        <f t="shared" si="6"/>
        <v>0</v>
      </c>
      <c r="AN52" s="37">
        <f t="shared" si="7"/>
        <v>0</v>
      </c>
      <c r="AO52" s="37">
        <f t="shared" si="8"/>
        <v>0</v>
      </c>
      <c r="AP52" s="37">
        <f t="shared" si="9"/>
        <v>0</v>
      </c>
      <c r="AQ52" s="37">
        <f t="shared" si="10"/>
        <v>0</v>
      </c>
      <c r="AR52" s="37">
        <f t="shared" si="11"/>
        <v>0</v>
      </c>
      <c r="AS52" s="37">
        <f t="shared" si="12"/>
        <v>0</v>
      </c>
      <c r="AT52" s="37">
        <f t="shared" si="23"/>
        <v>0</v>
      </c>
      <c r="AU52" s="37">
        <f t="shared" si="24"/>
        <v>0</v>
      </c>
      <c r="AV52" s="37">
        <f t="shared" si="25"/>
        <v>0</v>
      </c>
      <c r="AW52" s="37">
        <f t="shared" si="26"/>
        <v>0</v>
      </c>
      <c r="AX52" s="37">
        <f t="shared" si="13"/>
        <v>0</v>
      </c>
      <c r="AY52" s="37"/>
      <c r="AZ52" s="37"/>
      <c r="BB52" s="37">
        <f t="shared" si="14"/>
        <v>0</v>
      </c>
      <c r="BC52" s="37">
        <f t="shared" si="15"/>
        <v>0</v>
      </c>
      <c r="BD52" s="37">
        <f t="shared" si="16"/>
        <v>0</v>
      </c>
      <c r="BE52" s="37">
        <f t="shared" si="17"/>
        <v>0</v>
      </c>
      <c r="BF52" s="37">
        <f t="shared" si="18"/>
        <v>0</v>
      </c>
      <c r="BG52" s="37">
        <f t="shared" si="19"/>
        <v>0</v>
      </c>
      <c r="BH52" s="37">
        <f t="shared" si="27"/>
        <v>0</v>
      </c>
      <c r="BJ52" s="37"/>
      <c r="BL52" s="37">
        <f>IF(Uttag!F52="",Uttag!E52,0)/IF(Uttag!$F$2=Listor!$B$5,I52,1)</f>
        <v>0</v>
      </c>
      <c r="BM52" s="37">
        <f>Uttag!F52/IF(Uttag!$F$2=Listor!$B$5,I52,1)</f>
        <v>0</v>
      </c>
      <c r="BO52" s="81">
        <f t="shared" si="20"/>
        <v>11</v>
      </c>
      <c r="BP52" s="37">
        <f>IF(OR(BO52&gt;=10,BO52&lt;=4),Indata!$B$9,Indata!$B$10)</f>
        <v>0</v>
      </c>
    </row>
    <row r="53" spans="1:68" x14ac:dyDescent="0.25">
      <c r="A53" s="156"/>
      <c r="D53" s="148">
        <f t="shared" si="28"/>
        <v>45248</v>
      </c>
      <c r="E53" s="140"/>
      <c r="F53" s="141"/>
      <c r="G53" s="148"/>
      <c r="H53" s="37">
        <f t="shared" si="21"/>
        <v>0</v>
      </c>
      <c r="I53" s="81">
        <f>24+SUMIFS(Listor!$C$16:$C$17,Listor!$B$16:$B$17,Uttag!D53)</f>
        <v>24</v>
      </c>
      <c r="J53" s="37">
        <f t="shared" si="1"/>
        <v>0</v>
      </c>
      <c r="K53" s="37"/>
      <c r="L53" s="160"/>
      <c r="M53" s="207">
        <v>1</v>
      </c>
      <c r="N53" s="207">
        <v>0</v>
      </c>
      <c r="O53" s="151"/>
      <c r="P53" s="166"/>
      <c r="Q53" s="167"/>
      <c r="S53" s="37">
        <f t="shared" si="0"/>
        <v>0</v>
      </c>
      <c r="U53" s="37">
        <f>(M53+(1-M53)*(1-N53))*L53*_xlfn.XLOOKUP(BO53,Priser!$A$4:$A$15,Priser!$J$4:$J$15)</f>
        <v>0</v>
      </c>
      <c r="V53" s="37">
        <f>AQ53*(SUMIFS(Priser!$J$4:$J$15,Priser!$A$4:$A$15,BO53)-(SUMIFS(Priser!$H$4:$H$15,Priser!$A$4:$A$15,BO53)/SUMIFS(Priser!$I$4:$I$15,Priser!$A$4:$A$15,BO53)))+AP53*(SUMIFS(Priser!$J$4:$J$15,Priser!$A$4:$A$15,BO53)-Priser!$E$6/SUMIFS(Priser!$I$4:$I$15,Priser!$A$4:$A$15,BO53))+AO53*(SUMIFS(Priser!$J$4:$J$15,Priser!$A$4:$A$15,BO53)-Priser!$D$5/SUMIFS(Priser!$I$4:$I$15,Priser!$A$4:$A$15,BO53))+AN53*(SUMIFS(Priser!$J$4:$J$15,Priser!$A$4:$A$15,BO53)-Priser!$C$4/SUMIFS(Priser!$I$4:$I$15,Priser!$A$4:$A$15,BO53))+AM53*(SUMIFS(Priser!$J$4:$J$15,Priser!$A$4:$A$15,BO53)-Priser!$B$4/SUMIFS(Priser!$I$4:$I$15,Priser!$A$4:$A$15,BO53))</f>
        <v>0</v>
      </c>
      <c r="W53" s="37">
        <f t="shared" si="22"/>
        <v>0</v>
      </c>
      <c r="X53" s="37"/>
      <c r="AA53" s="37">
        <f t="shared" si="2"/>
        <v>0</v>
      </c>
      <c r="AB53" s="37">
        <f t="shared" si="29"/>
        <v>0</v>
      </c>
      <c r="AC53" s="37">
        <f t="shared" si="3"/>
        <v>0</v>
      </c>
      <c r="AD53" s="37">
        <f t="shared" si="4"/>
        <v>0</v>
      </c>
      <c r="AE53" s="37">
        <f>IF(AD53&gt;=Priser!$L$7,Priser!$M$7,IF(AD53&gt;=Priser!$L$6,Priser!$M$6,IF(AD53&gt;=Priser!$L$5,Priser!$M$5,IF(AD53&gt;=Priser!$L$4,Priser!$M$4))))</f>
        <v>0</v>
      </c>
      <c r="AF53" s="37">
        <f>AE53*SUMIFS(Priser!$J$4:$J$15,Priser!$A$4:$A$15,$BO53)*AB53</f>
        <v>0</v>
      </c>
      <c r="AG53" s="37">
        <f t="shared" si="5"/>
        <v>0</v>
      </c>
      <c r="AH53" s="37">
        <f>IF(AG53&gt;=Priser!$N$7,Priser!$O$7,IF(AG53&gt;=Priser!$N$6,Priser!$O$6,IF(AG53&gt;=Priser!$N$5,Priser!$O$5,IF(AG53&gt;=Priser!$N$4,Priser!$O$4))))</f>
        <v>0</v>
      </c>
      <c r="AI53" s="37">
        <f>AH53*SUMIFS(Priser!$J$4:$J$15,Priser!$A$4:$A$15,$BO53)*AC53</f>
        <v>0</v>
      </c>
      <c r="AJ53" s="37"/>
      <c r="AK53" s="37"/>
      <c r="AM53" s="37">
        <f t="shared" si="6"/>
        <v>0</v>
      </c>
      <c r="AN53" s="37">
        <f t="shared" si="7"/>
        <v>0</v>
      </c>
      <c r="AO53" s="37">
        <f t="shared" si="8"/>
        <v>0</v>
      </c>
      <c r="AP53" s="37">
        <f t="shared" si="9"/>
        <v>0</v>
      </c>
      <c r="AQ53" s="37">
        <f t="shared" si="10"/>
        <v>0</v>
      </c>
      <c r="AR53" s="37">
        <f t="shared" si="11"/>
        <v>0</v>
      </c>
      <c r="AS53" s="37">
        <f t="shared" si="12"/>
        <v>0</v>
      </c>
      <c r="AT53" s="37">
        <f t="shared" si="23"/>
        <v>0</v>
      </c>
      <c r="AU53" s="37">
        <f t="shared" si="24"/>
        <v>0</v>
      </c>
      <c r="AV53" s="37">
        <f t="shared" si="25"/>
        <v>0</v>
      </c>
      <c r="AW53" s="37">
        <f t="shared" si="26"/>
        <v>0</v>
      </c>
      <c r="AX53" s="37">
        <f t="shared" si="13"/>
        <v>0</v>
      </c>
      <c r="AY53" s="37"/>
      <c r="AZ53" s="37"/>
      <c r="BB53" s="37">
        <f t="shared" si="14"/>
        <v>0</v>
      </c>
      <c r="BC53" s="37">
        <f t="shared" si="15"/>
        <v>0</v>
      </c>
      <c r="BD53" s="37">
        <f t="shared" si="16"/>
        <v>0</v>
      </c>
      <c r="BE53" s="37">
        <f t="shared" si="17"/>
        <v>0</v>
      </c>
      <c r="BF53" s="37">
        <f t="shared" si="18"/>
        <v>0</v>
      </c>
      <c r="BG53" s="37">
        <f t="shared" si="19"/>
        <v>0</v>
      </c>
      <c r="BH53" s="37">
        <f t="shared" si="27"/>
        <v>0</v>
      </c>
      <c r="BJ53" s="37"/>
      <c r="BL53" s="37">
        <f>IF(Uttag!F53="",Uttag!E53,0)/IF(Uttag!$F$2=Listor!$B$5,I53,1)</f>
        <v>0</v>
      </c>
      <c r="BM53" s="37">
        <f>Uttag!F53/IF(Uttag!$F$2=Listor!$B$5,I53,1)</f>
        <v>0</v>
      </c>
      <c r="BO53" s="81">
        <f t="shared" si="20"/>
        <v>11</v>
      </c>
      <c r="BP53" s="37">
        <f>IF(OR(BO53&gt;=10,BO53&lt;=4),Indata!$B$9,Indata!$B$10)</f>
        <v>0</v>
      </c>
    </row>
    <row r="54" spans="1:68" x14ac:dyDescent="0.25">
      <c r="A54" s="155"/>
      <c r="B54" s="37"/>
      <c r="C54" s="37"/>
      <c r="D54" s="148">
        <f t="shared" si="28"/>
        <v>45249</v>
      </c>
      <c r="E54" s="140"/>
      <c r="F54" s="141"/>
      <c r="G54" s="148"/>
      <c r="H54" s="37">
        <f t="shared" si="21"/>
        <v>0</v>
      </c>
      <c r="I54" s="81">
        <f>24+SUMIFS(Listor!$C$16:$C$17,Listor!$B$16:$B$17,Uttag!D54)</f>
        <v>24</v>
      </c>
      <c r="J54" s="37">
        <f t="shared" si="1"/>
        <v>0</v>
      </c>
      <c r="K54" s="37"/>
      <c r="L54" s="160"/>
      <c r="M54" s="207">
        <v>1</v>
      </c>
      <c r="N54" s="207">
        <v>0</v>
      </c>
      <c r="O54" s="151"/>
      <c r="P54" s="166"/>
      <c r="Q54" s="167"/>
      <c r="S54" s="37">
        <f t="shared" si="0"/>
        <v>0</v>
      </c>
      <c r="U54" s="37">
        <f>(M54+(1-M54)*(1-N54))*L54*_xlfn.XLOOKUP(BO54,Priser!$A$4:$A$15,Priser!$J$4:$J$15)</f>
        <v>0</v>
      </c>
      <c r="V54" s="37">
        <f>AQ54*(SUMIFS(Priser!$J$4:$J$15,Priser!$A$4:$A$15,BO54)-(SUMIFS(Priser!$H$4:$H$15,Priser!$A$4:$A$15,BO54)/SUMIFS(Priser!$I$4:$I$15,Priser!$A$4:$A$15,BO54)))+AP54*(SUMIFS(Priser!$J$4:$J$15,Priser!$A$4:$A$15,BO54)-Priser!$E$6/SUMIFS(Priser!$I$4:$I$15,Priser!$A$4:$A$15,BO54))+AO54*(SUMIFS(Priser!$J$4:$J$15,Priser!$A$4:$A$15,BO54)-Priser!$D$5/SUMIFS(Priser!$I$4:$I$15,Priser!$A$4:$A$15,BO54))+AN54*(SUMIFS(Priser!$J$4:$J$15,Priser!$A$4:$A$15,BO54)-Priser!$C$4/SUMIFS(Priser!$I$4:$I$15,Priser!$A$4:$A$15,BO54))+AM54*(SUMIFS(Priser!$J$4:$J$15,Priser!$A$4:$A$15,BO54)-Priser!$B$4/SUMIFS(Priser!$I$4:$I$15,Priser!$A$4:$A$15,BO54))</f>
        <v>0</v>
      </c>
      <c r="W54" s="37">
        <f t="shared" si="22"/>
        <v>0</v>
      </c>
      <c r="X54" s="37"/>
      <c r="AA54" s="37">
        <f t="shared" si="2"/>
        <v>0</v>
      </c>
      <c r="AB54" s="37">
        <f t="shared" si="29"/>
        <v>0</v>
      </c>
      <c r="AC54" s="37">
        <f t="shared" si="3"/>
        <v>0</v>
      </c>
      <c r="AD54" s="37">
        <f t="shared" si="4"/>
        <v>0</v>
      </c>
      <c r="AE54" s="37">
        <f>IF(AD54&gt;=Priser!$L$7,Priser!$M$7,IF(AD54&gt;=Priser!$L$6,Priser!$M$6,IF(AD54&gt;=Priser!$L$5,Priser!$M$5,IF(AD54&gt;=Priser!$L$4,Priser!$M$4))))</f>
        <v>0</v>
      </c>
      <c r="AF54" s="37">
        <f>AE54*SUMIFS(Priser!$J$4:$J$15,Priser!$A$4:$A$15,$BO54)*AB54</f>
        <v>0</v>
      </c>
      <c r="AG54" s="37">
        <f t="shared" si="5"/>
        <v>0</v>
      </c>
      <c r="AH54" s="37">
        <f>IF(AG54&gt;=Priser!$N$7,Priser!$O$7,IF(AG54&gt;=Priser!$N$6,Priser!$O$6,IF(AG54&gt;=Priser!$N$5,Priser!$O$5,IF(AG54&gt;=Priser!$N$4,Priser!$O$4))))</f>
        <v>0</v>
      </c>
      <c r="AI54" s="37">
        <f>AH54*SUMIFS(Priser!$J$4:$J$15,Priser!$A$4:$A$15,$BO54)*AC54</f>
        <v>0</v>
      </c>
      <c r="AJ54" s="37"/>
      <c r="AK54" s="37"/>
      <c r="AM54" s="37">
        <f t="shared" si="6"/>
        <v>0</v>
      </c>
      <c r="AN54" s="37">
        <f t="shared" si="7"/>
        <v>0</v>
      </c>
      <c r="AO54" s="37">
        <f t="shared" si="8"/>
        <v>0</v>
      </c>
      <c r="AP54" s="37">
        <f t="shared" si="9"/>
        <v>0</v>
      </c>
      <c r="AQ54" s="37">
        <f t="shared" si="10"/>
        <v>0</v>
      </c>
      <c r="AR54" s="37">
        <f t="shared" si="11"/>
        <v>0</v>
      </c>
      <c r="AS54" s="37">
        <f t="shared" si="12"/>
        <v>0</v>
      </c>
      <c r="AT54" s="37">
        <f t="shared" si="23"/>
        <v>0</v>
      </c>
      <c r="AU54" s="37">
        <f t="shared" si="24"/>
        <v>0</v>
      </c>
      <c r="AV54" s="37">
        <f t="shared" si="25"/>
        <v>0</v>
      </c>
      <c r="AW54" s="37">
        <f t="shared" si="26"/>
        <v>0</v>
      </c>
      <c r="AX54" s="37">
        <f t="shared" si="13"/>
        <v>0</v>
      </c>
      <c r="AY54" s="37"/>
      <c r="AZ54" s="37"/>
      <c r="BB54" s="37">
        <f t="shared" si="14"/>
        <v>0</v>
      </c>
      <c r="BC54" s="37">
        <f t="shared" si="15"/>
        <v>0</v>
      </c>
      <c r="BD54" s="37">
        <f t="shared" si="16"/>
        <v>0</v>
      </c>
      <c r="BE54" s="37">
        <f t="shared" si="17"/>
        <v>0</v>
      </c>
      <c r="BF54" s="37">
        <f t="shared" si="18"/>
        <v>0</v>
      </c>
      <c r="BG54" s="37">
        <f t="shared" si="19"/>
        <v>0</v>
      </c>
      <c r="BH54" s="37">
        <f t="shared" si="27"/>
        <v>0</v>
      </c>
      <c r="BJ54" s="37"/>
      <c r="BL54" s="37">
        <f>IF(Uttag!F54="",Uttag!E54,0)/IF(Uttag!$F$2=Listor!$B$5,I54,1)</f>
        <v>0</v>
      </c>
      <c r="BM54" s="37">
        <f>Uttag!F54/IF(Uttag!$F$2=Listor!$B$5,I54,1)</f>
        <v>0</v>
      </c>
      <c r="BO54" s="81">
        <f t="shared" si="20"/>
        <v>11</v>
      </c>
      <c r="BP54" s="37">
        <f>IF(OR(BO54&gt;=10,BO54&lt;=4),Indata!$B$9,Indata!$B$10)</f>
        <v>0</v>
      </c>
    </row>
    <row r="55" spans="1:68" x14ac:dyDescent="0.25">
      <c r="A55" s="155"/>
      <c r="B55" s="37"/>
      <c r="C55" s="37"/>
      <c r="D55" s="148">
        <f t="shared" si="28"/>
        <v>45250</v>
      </c>
      <c r="E55" s="140"/>
      <c r="F55" s="141"/>
      <c r="G55" s="148"/>
      <c r="H55" s="37">
        <f t="shared" si="21"/>
        <v>0</v>
      </c>
      <c r="I55" s="81">
        <f>24+SUMIFS(Listor!$C$16:$C$17,Listor!$B$16:$B$17,Uttag!D55)</f>
        <v>24</v>
      </c>
      <c r="J55" s="37">
        <f t="shared" si="1"/>
        <v>0</v>
      </c>
      <c r="K55" s="37"/>
      <c r="L55" s="160"/>
      <c r="M55" s="207">
        <v>1</v>
      </c>
      <c r="N55" s="207">
        <v>0</v>
      </c>
      <c r="O55" s="151"/>
      <c r="P55" s="166"/>
      <c r="Q55" s="167"/>
      <c r="S55" s="37">
        <f t="shared" si="0"/>
        <v>0</v>
      </c>
      <c r="U55" s="37">
        <f>(M55+(1-M55)*(1-N55))*L55*_xlfn.XLOOKUP(BO55,Priser!$A$4:$A$15,Priser!$J$4:$J$15)</f>
        <v>0</v>
      </c>
      <c r="V55" s="37">
        <f>AQ55*(SUMIFS(Priser!$J$4:$J$15,Priser!$A$4:$A$15,BO55)-(SUMIFS(Priser!$H$4:$H$15,Priser!$A$4:$A$15,BO55)/SUMIFS(Priser!$I$4:$I$15,Priser!$A$4:$A$15,BO55)))+AP55*(SUMIFS(Priser!$J$4:$J$15,Priser!$A$4:$A$15,BO55)-Priser!$E$6/SUMIFS(Priser!$I$4:$I$15,Priser!$A$4:$A$15,BO55))+AO55*(SUMIFS(Priser!$J$4:$J$15,Priser!$A$4:$A$15,BO55)-Priser!$D$5/SUMIFS(Priser!$I$4:$I$15,Priser!$A$4:$A$15,BO55))+AN55*(SUMIFS(Priser!$J$4:$J$15,Priser!$A$4:$A$15,BO55)-Priser!$C$4/SUMIFS(Priser!$I$4:$I$15,Priser!$A$4:$A$15,BO55))+AM55*(SUMIFS(Priser!$J$4:$J$15,Priser!$A$4:$A$15,BO55)-Priser!$B$4/SUMIFS(Priser!$I$4:$I$15,Priser!$A$4:$A$15,BO55))</f>
        <v>0</v>
      </c>
      <c r="W55" s="37">
        <f t="shared" si="22"/>
        <v>0</v>
      </c>
      <c r="X55" s="37"/>
      <c r="AA55" s="37">
        <f t="shared" si="2"/>
        <v>0</v>
      </c>
      <c r="AB55" s="37">
        <f t="shared" si="29"/>
        <v>0</v>
      </c>
      <c r="AC55" s="37">
        <f t="shared" si="3"/>
        <v>0</v>
      </c>
      <c r="AD55" s="37">
        <f t="shared" si="4"/>
        <v>0</v>
      </c>
      <c r="AE55" s="37">
        <f>IF(AD55&gt;=Priser!$L$7,Priser!$M$7,IF(AD55&gt;=Priser!$L$6,Priser!$M$6,IF(AD55&gt;=Priser!$L$5,Priser!$M$5,IF(AD55&gt;=Priser!$L$4,Priser!$M$4))))</f>
        <v>0</v>
      </c>
      <c r="AF55" s="37">
        <f>AE55*SUMIFS(Priser!$J$4:$J$15,Priser!$A$4:$A$15,$BO55)*AB55</f>
        <v>0</v>
      </c>
      <c r="AG55" s="37">
        <f t="shared" si="5"/>
        <v>0</v>
      </c>
      <c r="AH55" s="37">
        <f>IF(AG55&gt;=Priser!$N$7,Priser!$O$7,IF(AG55&gt;=Priser!$N$6,Priser!$O$6,IF(AG55&gt;=Priser!$N$5,Priser!$O$5,IF(AG55&gt;=Priser!$N$4,Priser!$O$4))))</f>
        <v>0</v>
      </c>
      <c r="AI55" s="37">
        <f>AH55*SUMIFS(Priser!$J$4:$J$15,Priser!$A$4:$A$15,$BO55)*AC55</f>
        <v>0</v>
      </c>
      <c r="AJ55" s="37"/>
      <c r="AK55" s="37"/>
      <c r="AM55" s="37">
        <f t="shared" si="6"/>
        <v>0</v>
      </c>
      <c r="AN55" s="37">
        <f t="shared" si="7"/>
        <v>0</v>
      </c>
      <c r="AO55" s="37">
        <f t="shared" si="8"/>
        <v>0</v>
      </c>
      <c r="AP55" s="37">
        <f t="shared" si="9"/>
        <v>0</v>
      </c>
      <c r="AQ55" s="37">
        <f t="shared" si="10"/>
        <v>0</v>
      </c>
      <c r="AR55" s="37">
        <f t="shared" si="11"/>
        <v>0</v>
      </c>
      <c r="AS55" s="37">
        <f t="shared" si="12"/>
        <v>0</v>
      </c>
      <c r="AT55" s="37">
        <f t="shared" si="23"/>
        <v>0</v>
      </c>
      <c r="AU55" s="37">
        <f t="shared" si="24"/>
        <v>0</v>
      </c>
      <c r="AV55" s="37">
        <f t="shared" si="25"/>
        <v>0</v>
      </c>
      <c r="AW55" s="37">
        <f t="shared" si="26"/>
        <v>0</v>
      </c>
      <c r="AX55" s="37">
        <f t="shared" si="13"/>
        <v>0</v>
      </c>
      <c r="AY55" s="37"/>
      <c r="AZ55" s="37"/>
      <c r="BB55" s="37">
        <f t="shared" si="14"/>
        <v>0</v>
      </c>
      <c r="BC55" s="37">
        <f t="shared" si="15"/>
        <v>0</v>
      </c>
      <c r="BD55" s="37">
        <f t="shared" si="16"/>
        <v>0</v>
      </c>
      <c r="BE55" s="37">
        <f t="shared" si="17"/>
        <v>0</v>
      </c>
      <c r="BF55" s="37">
        <f t="shared" si="18"/>
        <v>0</v>
      </c>
      <c r="BG55" s="37">
        <f t="shared" si="19"/>
        <v>0</v>
      </c>
      <c r="BH55" s="37">
        <f t="shared" si="27"/>
        <v>0</v>
      </c>
      <c r="BJ55" s="37"/>
      <c r="BL55" s="37">
        <f>IF(Uttag!F55="",Uttag!E55,0)/IF(Uttag!$F$2=Listor!$B$5,I55,1)</f>
        <v>0</v>
      </c>
      <c r="BM55" s="37">
        <f>Uttag!F55/IF(Uttag!$F$2=Listor!$B$5,I55,1)</f>
        <v>0</v>
      </c>
      <c r="BO55" s="81">
        <f t="shared" si="20"/>
        <v>11</v>
      </c>
      <c r="BP55" s="37">
        <f>IF(OR(BO55&gt;=10,BO55&lt;=4),Indata!$B$9,Indata!$B$10)</f>
        <v>0</v>
      </c>
    </row>
    <row r="56" spans="1:68" x14ac:dyDescent="0.25">
      <c r="A56" s="155"/>
      <c r="B56" s="37"/>
      <c r="C56" s="37"/>
      <c r="D56" s="148">
        <f t="shared" si="28"/>
        <v>45251</v>
      </c>
      <c r="E56" s="140"/>
      <c r="F56" s="141"/>
      <c r="G56" s="148"/>
      <c r="H56" s="37">
        <f t="shared" si="21"/>
        <v>0</v>
      </c>
      <c r="I56" s="81">
        <f>24+SUMIFS(Listor!$C$16:$C$17,Listor!$B$16:$B$17,Uttag!D56)</f>
        <v>24</v>
      </c>
      <c r="J56" s="37">
        <f t="shared" si="1"/>
        <v>0</v>
      </c>
      <c r="K56" s="37"/>
      <c r="L56" s="160"/>
      <c r="M56" s="207">
        <v>1</v>
      </c>
      <c r="N56" s="207">
        <v>0</v>
      </c>
      <c r="O56" s="151"/>
      <c r="P56" s="166"/>
      <c r="Q56" s="167"/>
      <c r="S56" s="37">
        <f t="shared" si="0"/>
        <v>0</v>
      </c>
      <c r="U56" s="37">
        <f>(M56+(1-M56)*(1-N56))*L56*_xlfn.XLOOKUP(BO56,Priser!$A$4:$A$15,Priser!$J$4:$J$15)</f>
        <v>0</v>
      </c>
      <c r="V56" s="37">
        <f>AQ56*(SUMIFS(Priser!$J$4:$J$15,Priser!$A$4:$A$15,BO56)-(SUMIFS(Priser!$H$4:$H$15,Priser!$A$4:$A$15,BO56)/SUMIFS(Priser!$I$4:$I$15,Priser!$A$4:$A$15,BO56)))+AP56*(SUMIFS(Priser!$J$4:$J$15,Priser!$A$4:$A$15,BO56)-Priser!$E$6/SUMIFS(Priser!$I$4:$I$15,Priser!$A$4:$A$15,BO56))+AO56*(SUMIFS(Priser!$J$4:$J$15,Priser!$A$4:$A$15,BO56)-Priser!$D$5/SUMIFS(Priser!$I$4:$I$15,Priser!$A$4:$A$15,BO56))+AN56*(SUMIFS(Priser!$J$4:$J$15,Priser!$A$4:$A$15,BO56)-Priser!$C$4/SUMIFS(Priser!$I$4:$I$15,Priser!$A$4:$A$15,BO56))+AM56*(SUMIFS(Priser!$J$4:$J$15,Priser!$A$4:$A$15,BO56)-Priser!$B$4/SUMIFS(Priser!$I$4:$I$15,Priser!$A$4:$A$15,BO56))</f>
        <v>0</v>
      </c>
      <c r="W56" s="37">
        <f t="shared" si="22"/>
        <v>0</v>
      </c>
      <c r="X56" s="37"/>
      <c r="AA56" s="37">
        <f t="shared" si="2"/>
        <v>0</v>
      </c>
      <c r="AB56" s="37">
        <f t="shared" si="29"/>
        <v>0</v>
      </c>
      <c r="AC56" s="37">
        <f t="shared" si="3"/>
        <v>0</v>
      </c>
      <c r="AD56" s="37">
        <f t="shared" si="4"/>
        <v>0</v>
      </c>
      <c r="AE56" s="37">
        <f>IF(AD56&gt;=Priser!$L$7,Priser!$M$7,IF(AD56&gt;=Priser!$L$6,Priser!$M$6,IF(AD56&gt;=Priser!$L$5,Priser!$M$5,IF(AD56&gt;=Priser!$L$4,Priser!$M$4))))</f>
        <v>0</v>
      </c>
      <c r="AF56" s="37">
        <f>AE56*SUMIFS(Priser!$J$4:$J$15,Priser!$A$4:$A$15,$BO56)*AB56</f>
        <v>0</v>
      </c>
      <c r="AG56" s="37">
        <f t="shared" si="5"/>
        <v>0</v>
      </c>
      <c r="AH56" s="37">
        <f>IF(AG56&gt;=Priser!$N$7,Priser!$O$7,IF(AG56&gt;=Priser!$N$6,Priser!$O$6,IF(AG56&gt;=Priser!$N$5,Priser!$O$5,IF(AG56&gt;=Priser!$N$4,Priser!$O$4))))</f>
        <v>0</v>
      </c>
      <c r="AI56" s="37">
        <f>AH56*SUMIFS(Priser!$J$4:$J$15,Priser!$A$4:$A$15,$BO56)*AC56</f>
        <v>0</v>
      </c>
      <c r="AJ56" s="37"/>
      <c r="AK56" s="37"/>
      <c r="AM56" s="37">
        <f t="shared" si="6"/>
        <v>0</v>
      </c>
      <c r="AN56" s="37">
        <f t="shared" si="7"/>
        <v>0</v>
      </c>
      <c r="AO56" s="37">
        <f t="shared" si="8"/>
        <v>0</v>
      </c>
      <c r="AP56" s="37">
        <f t="shared" si="9"/>
        <v>0</v>
      </c>
      <c r="AQ56" s="37">
        <f t="shared" si="10"/>
        <v>0</v>
      </c>
      <c r="AR56" s="37">
        <f t="shared" si="11"/>
        <v>0</v>
      </c>
      <c r="AS56" s="37">
        <f t="shared" si="12"/>
        <v>0</v>
      </c>
      <c r="AT56" s="37">
        <f t="shared" si="23"/>
        <v>0</v>
      </c>
      <c r="AU56" s="37">
        <f t="shared" si="24"/>
        <v>0</v>
      </c>
      <c r="AV56" s="37">
        <f t="shared" si="25"/>
        <v>0</v>
      </c>
      <c r="AW56" s="37">
        <f t="shared" si="26"/>
        <v>0</v>
      </c>
      <c r="AX56" s="37">
        <f t="shared" si="13"/>
        <v>0</v>
      </c>
      <c r="AY56" s="37"/>
      <c r="AZ56" s="37"/>
      <c r="BB56" s="37">
        <f t="shared" si="14"/>
        <v>0</v>
      </c>
      <c r="BC56" s="37">
        <f t="shared" si="15"/>
        <v>0</v>
      </c>
      <c r="BD56" s="37">
        <f t="shared" si="16"/>
        <v>0</v>
      </c>
      <c r="BE56" s="37">
        <f t="shared" si="17"/>
        <v>0</v>
      </c>
      <c r="BF56" s="37">
        <f t="shared" si="18"/>
        <v>0</v>
      </c>
      <c r="BG56" s="37">
        <f t="shared" si="19"/>
        <v>0</v>
      </c>
      <c r="BH56" s="37">
        <f t="shared" si="27"/>
        <v>0</v>
      </c>
      <c r="BJ56" s="37"/>
      <c r="BL56" s="37">
        <f>IF(Uttag!F56="",Uttag!E56,0)/IF(Uttag!$F$2=Listor!$B$5,I56,1)</f>
        <v>0</v>
      </c>
      <c r="BM56" s="37">
        <f>Uttag!F56/IF(Uttag!$F$2=Listor!$B$5,I56,1)</f>
        <v>0</v>
      </c>
      <c r="BO56" s="81">
        <f t="shared" si="20"/>
        <v>11</v>
      </c>
      <c r="BP56" s="37">
        <f>IF(OR(BO56&gt;=10,BO56&lt;=4),Indata!$B$9,Indata!$B$10)</f>
        <v>0</v>
      </c>
    </row>
    <row r="57" spans="1:68" x14ac:dyDescent="0.25">
      <c r="A57" s="155"/>
      <c r="B57" s="37"/>
      <c r="C57" s="37"/>
      <c r="D57" s="148">
        <f t="shared" si="28"/>
        <v>45252</v>
      </c>
      <c r="E57" s="140"/>
      <c r="F57" s="141"/>
      <c r="G57" s="148"/>
      <c r="H57" s="37">
        <f t="shared" si="21"/>
        <v>0</v>
      </c>
      <c r="I57" s="81">
        <f>24+SUMIFS(Listor!$C$16:$C$17,Listor!$B$16:$B$17,Uttag!D57)</f>
        <v>24</v>
      </c>
      <c r="J57" s="37">
        <f t="shared" si="1"/>
        <v>0</v>
      </c>
      <c r="K57" s="37"/>
      <c r="L57" s="160"/>
      <c r="M57" s="207">
        <v>1</v>
      </c>
      <c r="N57" s="207">
        <v>0</v>
      </c>
      <c r="O57" s="151"/>
      <c r="P57" s="166"/>
      <c r="Q57" s="167"/>
      <c r="S57" s="37">
        <f t="shared" si="0"/>
        <v>0</v>
      </c>
      <c r="U57" s="37">
        <f>(M57+(1-M57)*(1-N57))*L57*_xlfn.XLOOKUP(BO57,Priser!$A$4:$A$15,Priser!$J$4:$J$15)</f>
        <v>0</v>
      </c>
      <c r="V57" s="37">
        <f>AQ57*(SUMIFS(Priser!$J$4:$J$15,Priser!$A$4:$A$15,BO57)-(SUMIFS(Priser!$H$4:$H$15,Priser!$A$4:$A$15,BO57)/SUMIFS(Priser!$I$4:$I$15,Priser!$A$4:$A$15,BO57)))+AP57*(SUMIFS(Priser!$J$4:$J$15,Priser!$A$4:$A$15,BO57)-Priser!$E$6/SUMIFS(Priser!$I$4:$I$15,Priser!$A$4:$A$15,BO57))+AO57*(SUMIFS(Priser!$J$4:$J$15,Priser!$A$4:$A$15,BO57)-Priser!$D$5/SUMIFS(Priser!$I$4:$I$15,Priser!$A$4:$A$15,BO57))+AN57*(SUMIFS(Priser!$J$4:$J$15,Priser!$A$4:$A$15,BO57)-Priser!$C$4/SUMIFS(Priser!$I$4:$I$15,Priser!$A$4:$A$15,BO57))+AM57*(SUMIFS(Priser!$J$4:$J$15,Priser!$A$4:$A$15,BO57)-Priser!$B$4/SUMIFS(Priser!$I$4:$I$15,Priser!$A$4:$A$15,BO57))</f>
        <v>0</v>
      </c>
      <c r="W57" s="37">
        <f t="shared" si="22"/>
        <v>0</v>
      </c>
      <c r="X57" s="37"/>
      <c r="AA57" s="37">
        <f t="shared" si="2"/>
        <v>0</v>
      </c>
      <c r="AB57" s="37">
        <f t="shared" si="29"/>
        <v>0</v>
      </c>
      <c r="AC57" s="37">
        <f t="shared" si="3"/>
        <v>0</v>
      </c>
      <c r="AD57" s="37">
        <f t="shared" si="4"/>
        <v>0</v>
      </c>
      <c r="AE57" s="37">
        <f>IF(AD57&gt;=Priser!$L$7,Priser!$M$7,IF(AD57&gt;=Priser!$L$6,Priser!$M$6,IF(AD57&gt;=Priser!$L$5,Priser!$M$5,IF(AD57&gt;=Priser!$L$4,Priser!$M$4))))</f>
        <v>0</v>
      </c>
      <c r="AF57" s="37">
        <f>AE57*SUMIFS(Priser!$J$4:$J$15,Priser!$A$4:$A$15,$BO57)*AB57</f>
        <v>0</v>
      </c>
      <c r="AG57" s="37">
        <f t="shared" si="5"/>
        <v>0</v>
      </c>
      <c r="AH57" s="37">
        <f>IF(AG57&gt;=Priser!$N$7,Priser!$O$7,IF(AG57&gt;=Priser!$N$6,Priser!$O$6,IF(AG57&gt;=Priser!$N$5,Priser!$O$5,IF(AG57&gt;=Priser!$N$4,Priser!$O$4))))</f>
        <v>0</v>
      </c>
      <c r="AI57" s="37">
        <f>AH57*SUMIFS(Priser!$J$4:$J$15,Priser!$A$4:$A$15,$BO57)*AC57</f>
        <v>0</v>
      </c>
      <c r="AJ57" s="37"/>
      <c r="AK57" s="37"/>
      <c r="AM57" s="37">
        <f t="shared" si="6"/>
        <v>0</v>
      </c>
      <c r="AN57" s="37">
        <f t="shared" si="7"/>
        <v>0</v>
      </c>
      <c r="AO57" s="37">
        <f t="shared" si="8"/>
        <v>0</v>
      </c>
      <c r="AP57" s="37">
        <f t="shared" si="9"/>
        <v>0</v>
      </c>
      <c r="AQ57" s="37">
        <f t="shared" si="10"/>
        <v>0</v>
      </c>
      <c r="AR57" s="37">
        <f t="shared" si="11"/>
        <v>0</v>
      </c>
      <c r="AS57" s="37">
        <f t="shared" si="12"/>
        <v>0</v>
      </c>
      <c r="AT57" s="37">
        <f t="shared" si="23"/>
        <v>0</v>
      </c>
      <c r="AU57" s="37">
        <f t="shared" si="24"/>
        <v>0</v>
      </c>
      <c r="AV57" s="37">
        <f t="shared" si="25"/>
        <v>0</v>
      </c>
      <c r="AW57" s="37">
        <f t="shared" si="26"/>
        <v>0</v>
      </c>
      <c r="AX57" s="37">
        <f t="shared" si="13"/>
        <v>0</v>
      </c>
      <c r="AY57" s="37"/>
      <c r="AZ57" s="37"/>
      <c r="BB57" s="37">
        <f t="shared" si="14"/>
        <v>0</v>
      </c>
      <c r="BC57" s="37">
        <f t="shared" si="15"/>
        <v>0</v>
      </c>
      <c r="BD57" s="37">
        <f t="shared" si="16"/>
        <v>0</v>
      </c>
      <c r="BE57" s="37">
        <f t="shared" si="17"/>
        <v>0</v>
      </c>
      <c r="BF57" s="37">
        <f t="shared" si="18"/>
        <v>0</v>
      </c>
      <c r="BG57" s="37">
        <f t="shared" si="19"/>
        <v>0</v>
      </c>
      <c r="BH57" s="37">
        <f t="shared" si="27"/>
        <v>0</v>
      </c>
      <c r="BJ57" s="37"/>
      <c r="BL57" s="37">
        <f>IF(Uttag!F57="",Uttag!E57,0)/IF(Uttag!$F$2=Listor!$B$5,I57,1)</f>
        <v>0</v>
      </c>
      <c r="BM57" s="37">
        <f>Uttag!F57/IF(Uttag!$F$2=Listor!$B$5,I57,1)</f>
        <v>0</v>
      </c>
      <c r="BO57" s="81">
        <f t="shared" si="20"/>
        <v>11</v>
      </c>
      <c r="BP57" s="37">
        <f>IF(OR(BO57&gt;=10,BO57&lt;=4),Indata!$B$9,Indata!$B$10)</f>
        <v>0</v>
      </c>
    </row>
    <row r="58" spans="1:68" x14ac:dyDescent="0.25">
      <c r="A58" s="155"/>
      <c r="B58" s="37"/>
      <c r="C58" s="37"/>
      <c r="D58" s="148">
        <f t="shared" si="28"/>
        <v>45253</v>
      </c>
      <c r="E58" s="140"/>
      <c r="F58" s="141"/>
      <c r="G58" s="148"/>
      <c r="H58" s="37">
        <f t="shared" si="21"/>
        <v>0</v>
      </c>
      <c r="I58" s="81">
        <f>24+SUMIFS(Listor!$C$16:$C$17,Listor!$B$16:$B$17,Uttag!D58)</f>
        <v>24</v>
      </c>
      <c r="J58" s="37">
        <f t="shared" si="1"/>
        <v>0</v>
      </c>
      <c r="K58" s="37"/>
      <c r="L58" s="160"/>
      <c r="M58" s="207">
        <v>1</v>
      </c>
      <c r="N58" s="207">
        <v>0</v>
      </c>
      <c r="O58" s="151"/>
      <c r="P58" s="166"/>
      <c r="Q58" s="167"/>
      <c r="S58" s="37">
        <f t="shared" si="0"/>
        <v>0</v>
      </c>
      <c r="U58" s="37">
        <f>(M58+(1-M58)*(1-N58))*L58*_xlfn.XLOOKUP(BO58,Priser!$A$4:$A$15,Priser!$J$4:$J$15)</f>
        <v>0</v>
      </c>
      <c r="V58" s="37">
        <f>AQ58*(SUMIFS(Priser!$J$4:$J$15,Priser!$A$4:$A$15,BO58)-(SUMIFS(Priser!$H$4:$H$15,Priser!$A$4:$A$15,BO58)/SUMIFS(Priser!$I$4:$I$15,Priser!$A$4:$A$15,BO58)))+AP58*(SUMIFS(Priser!$J$4:$J$15,Priser!$A$4:$A$15,BO58)-Priser!$E$6/SUMIFS(Priser!$I$4:$I$15,Priser!$A$4:$A$15,BO58))+AO58*(SUMIFS(Priser!$J$4:$J$15,Priser!$A$4:$A$15,BO58)-Priser!$D$5/SUMIFS(Priser!$I$4:$I$15,Priser!$A$4:$A$15,BO58))+AN58*(SUMIFS(Priser!$J$4:$J$15,Priser!$A$4:$A$15,BO58)-Priser!$C$4/SUMIFS(Priser!$I$4:$I$15,Priser!$A$4:$A$15,BO58))+AM58*(SUMIFS(Priser!$J$4:$J$15,Priser!$A$4:$A$15,BO58)-Priser!$B$4/SUMIFS(Priser!$I$4:$I$15,Priser!$A$4:$A$15,BO58))</f>
        <v>0</v>
      </c>
      <c r="W58" s="37">
        <f t="shared" si="22"/>
        <v>0</v>
      </c>
      <c r="X58" s="37"/>
      <c r="AA58" s="37">
        <f t="shared" si="2"/>
        <v>0</v>
      </c>
      <c r="AB58" s="37">
        <f t="shared" si="29"/>
        <v>0</v>
      </c>
      <c r="AC58" s="37">
        <f t="shared" si="3"/>
        <v>0</v>
      </c>
      <c r="AD58" s="37">
        <f t="shared" si="4"/>
        <v>0</v>
      </c>
      <c r="AE58" s="37">
        <f>IF(AD58&gt;=Priser!$L$7,Priser!$M$7,IF(AD58&gt;=Priser!$L$6,Priser!$M$6,IF(AD58&gt;=Priser!$L$5,Priser!$M$5,IF(AD58&gt;=Priser!$L$4,Priser!$M$4))))</f>
        <v>0</v>
      </c>
      <c r="AF58" s="37">
        <f>AE58*SUMIFS(Priser!$J$4:$J$15,Priser!$A$4:$A$15,$BO58)*AB58</f>
        <v>0</v>
      </c>
      <c r="AG58" s="37">
        <f t="shared" si="5"/>
        <v>0</v>
      </c>
      <c r="AH58" s="37">
        <f>IF(AG58&gt;=Priser!$N$7,Priser!$O$7,IF(AG58&gt;=Priser!$N$6,Priser!$O$6,IF(AG58&gt;=Priser!$N$5,Priser!$O$5,IF(AG58&gt;=Priser!$N$4,Priser!$O$4))))</f>
        <v>0</v>
      </c>
      <c r="AI58" s="37">
        <f>AH58*SUMIFS(Priser!$J$4:$J$15,Priser!$A$4:$A$15,$BO58)*AC58</f>
        <v>0</v>
      </c>
      <c r="AJ58" s="37"/>
      <c r="AK58" s="37"/>
      <c r="AM58" s="37">
        <f t="shared" si="6"/>
        <v>0</v>
      </c>
      <c r="AN58" s="37">
        <f t="shared" si="7"/>
        <v>0</v>
      </c>
      <c r="AO58" s="37">
        <f t="shared" si="8"/>
        <v>0</v>
      </c>
      <c r="AP58" s="37">
        <f t="shared" si="9"/>
        <v>0</v>
      </c>
      <c r="AQ58" s="37">
        <f t="shared" si="10"/>
        <v>0</v>
      </c>
      <c r="AR58" s="37">
        <f t="shared" si="11"/>
        <v>0</v>
      </c>
      <c r="AS58" s="37">
        <f t="shared" si="12"/>
        <v>0</v>
      </c>
      <c r="AT58" s="37">
        <f t="shared" si="23"/>
        <v>0</v>
      </c>
      <c r="AU58" s="37">
        <f t="shared" si="24"/>
        <v>0</v>
      </c>
      <c r="AV58" s="37">
        <f t="shared" si="25"/>
        <v>0</v>
      </c>
      <c r="AW58" s="37">
        <f t="shared" si="26"/>
        <v>0</v>
      </c>
      <c r="AX58" s="37">
        <f t="shared" si="13"/>
        <v>0</v>
      </c>
      <c r="AY58" s="37"/>
      <c r="AZ58" s="37"/>
      <c r="BB58" s="37">
        <f t="shared" si="14"/>
        <v>0</v>
      </c>
      <c r="BC58" s="37">
        <f t="shared" si="15"/>
        <v>0</v>
      </c>
      <c r="BD58" s="37">
        <f t="shared" si="16"/>
        <v>0</v>
      </c>
      <c r="BE58" s="37">
        <f t="shared" si="17"/>
        <v>0</v>
      </c>
      <c r="BF58" s="37">
        <f t="shared" si="18"/>
        <v>0</v>
      </c>
      <c r="BG58" s="37">
        <f t="shared" si="19"/>
        <v>0</v>
      </c>
      <c r="BH58" s="37">
        <f t="shared" si="27"/>
        <v>0</v>
      </c>
      <c r="BJ58" s="37"/>
      <c r="BL58" s="37">
        <f>IF(Uttag!F58="",Uttag!E58,0)/IF(Uttag!$F$2=Listor!$B$5,I58,1)</f>
        <v>0</v>
      </c>
      <c r="BM58" s="37">
        <f>Uttag!F58/IF(Uttag!$F$2=Listor!$B$5,I58,1)</f>
        <v>0</v>
      </c>
      <c r="BO58" s="81">
        <f t="shared" si="20"/>
        <v>11</v>
      </c>
      <c r="BP58" s="37">
        <f>IF(OR(BO58&gt;=10,BO58&lt;=4),Indata!$B$9,Indata!$B$10)</f>
        <v>0</v>
      </c>
    </row>
    <row r="59" spans="1:68" x14ac:dyDescent="0.25">
      <c r="D59" s="148">
        <f t="shared" si="28"/>
        <v>45254</v>
      </c>
      <c r="E59" s="140"/>
      <c r="F59" s="141"/>
      <c r="G59" s="148"/>
      <c r="H59" s="37">
        <f t="shared" si="21"/>
        <v>0</v>
      </c>
      <c r="I59" s="81">
        <f>24+SUMIFS(Listor!$C$16:$C$17,Listor!$B$16:$B$17,Uttag!D59)</f>
        <v>24</v>
      </c>
      <c r="J59" s="37">
        <f t="shared" si="1"/>
        <v>0</v>
      </c>
      <c r="K59" s="37"/>
      <c r="L59" s="160"/>
      <c r="M59" s="207">
        <v>1</v>
      </c>
      <c r="N59" s="207">
        <v>0</v>
      </c>
      <c r="O59" s="151"/>
      <c r="P59" s="166"/>
      <c r="Q59" s="167"/>
      <c r="S59" s="37">
        <f t="shared" si="0"/>
        <v>0</v>
      </c>
      <c r="U59" s="37">
        <f>(M59+(1-M59)*(1-N59))*L59*_xlfn.XLOOKUP(BO59,Priser!$A$4:$A$15,Priser!$J$4:$J$15)</f>
        <v>0</v>
      </c>
      <c r="V59" s="37">
        <f>AQ59*(SUMIFS(Priser!$J$4:$J$15,Priser!$A$4:$A$15,BO59)-(SUMIFS(Priser!$H$4:$H$15,Priser!$A$4:$A$15,BO59)/SUMIFS(Priser!$I$4:$I$15,Priser!$A$4:$A$15,BO59)))+AP59*(SUMIFS(Priser!$J$4:$J$15,Priser!$A$4:$A$15,BO59)-Priser!$E$6/SUMIFS(Priser!$I$4:$I$15,Priser!$A$4:$A$15,BO59))+AO59*(SUMIFS(Priser!$J$4:$J$15,Priser!$A$4:$A$15,BO59)-Priser!$D$5/SUMIFS(Priser!$I$4:$I$15,Priser!$A$4:$A$15,BO59))+AN59*(SUMIFS(Priser!$J$4:$J$15,Priser!$A$4:$A$15,BO59)-Priser!$C$4/SUMIFS(Priser!$I$4:$I$15,Priser!$A$4:$A$15,BO59))+AM59*(SUMIFS(Priser!$J$4:$J$15,Priser!$A$4:$A$15,BO59)-Priser!$B$4/SUMIFS(Priser!$I$4:$I$15,Priser!$A$4:$A$15,BO59))</f>
        <v>0</v>
      </c>
      <c r="W59" s="37">
        <f t="shared" si="22"/>
        <v>0</v>
      </c>
      <c r="X59" s="37"/>
      <c r="AA59" s="37">
        <f t="shared" si="2"/>
        <v>0</v>
      </c>
      <c r="AB59" s="37">
        <f t="shared" si="29"/>
        <v>0</v>
      </c>
      <c r="AC59" s="37">
        <f t="shared" si="3"/>
        <v>0</v>
      </c>
      <c r="AD59" s="37">
        <f t="shared" si="4"/>
        <v>0</v>
      </c>
      <c r="AE59" s="37">
        <f>IF(AD59&gt;=Priser!$L$7,Priser!$M$7,IF(AD59&gt;=Priser!$L$6,Priser!$M$6,IF(AD59&gt;=Priser!$L$5,Priser!$M$5,IF(AD59&gt;=Priser!$L$4,Priser!$M$4))))</f>
        <v>0</v>
      </c>
      <c r="AF59" s="37">
        <f>AE59*SUMIFS(Priser!$J$4:$J$15,Priser!$A$4:$A$15,$BO59)*AB59</f>
        <v>0</v>
      </c>
      <c r="AG59" s="37">
        <f t="shared" si="5"/>
        <v>0</v>
      </c>
      <c r="AH59" s="37">
        <f>IF(AG59&gt;=Priser!$N$7,Priser!$O$7,IF(AG59&gt;=Priser!$N$6,Priser!$O$6,IF(AG59&gt;=Priser!$N$5,Priser!$O$5,IF(AG59&gt;=Priser!$N$4,Priser!$O$4))))</f>
        <v>0</v>
      </c>
      <c r="AI59" s="37">
        <f>AH59*SUMIFS(Priser!$J$4:$J$15,Priser!$A$4:$A$15,$BO59)*AC59</f>
        <v>0</v>
      </c>
      <c r="AJ59" s="37"/>
      <c r="AK59" s="37"/>
      <c r="AM59" s="37">
        <f t="shared" si="6"/>
        <v>0</v>
      </c>
      <c r="AN59" s="37">
        <f t="shared" si="7"/>
        <v>0</v>
      </c>
      <c r="AO59" s="37">
        <f t="shared" si="8"/>
        <v>0</v>
      </c>
      <c r="AP59" s="37">
        <f t="shared" si="9"/>
        <v>0</v>
      </c>
      <c r="AQ59" s="37">
        <f t="shared" si="10"/>
        <v>0</v>
      </c>
      <c r="AR59" s="37">
        <f t="shared" si="11"/>
        <v>0</v>
      </c>
      <c r="AS59" s="37">
        <f t="shared" si="12"/>
        <v>0</v>
      </c>
      <c r="AT59" s="37">
        <f t="shared" si="23"/>
        <v>0</v>
      </c>
      <c r="AU59" s="37">
        <f t="shared" si="24"/>
        <v>0</v>
      </c>
      <c r="AV59" s="37">
        <f t="shared" si="25"/>
        <v>0</v>
      </c>
      <c r="AW59" s="37">
        <f t="shared" si="26"/>
        <v>0</v>
      </c>
      <c r="AX59" s="37">
        <f t="shared" si="13"/>
        <v>0</v>
      </c>
      <c r="AY59" s="37"/>
      <c r="AZ59" s="37"/>
      <c r="BB59" s="37">
        <f t="shared" si="14"/>
        <v>0</v>
      </c>
      <c r="BC59" s="37">
        <f t="shared" si="15"/>
        <v>0</v>
      </c>
      <c r="BD59" s="37">
        <f t="shared" si="16"/>
        <v>0</v>
      </c>
      <c r="BE59" s="37">
        <f t="shared" si="17"/>
        <v>0</v>
      </c>
      <c r="BF59" s="37">
        <f t="shared" si="18"/>
        <v>0</v>
      </c>
      <c r="BG59" s="37">
        <f t="shared" si="19"/>
        <v>0</v>
      </c>
      <c r="BH59" s="37">
        <f t="shared" si="27"/>
        <v>0</v>
      </c>
      <c r="BJ59" s="37"/>
      <c r="BL59" s="37">
        <f>IF(Uttag!F59="",Uttag!E59,0)/IF(Uttag!$F$2=Listor!$B$5,I59,1)</f>
        <v>0</v>
      </c>
      <c r="BM59" s="37">
        <f>Uttag!F59/IF(Uttag!$F$2=Listor!$B$5,I59,1)</f>
        <v>0</v>
      </c>
      <c r="BO59" s="81">
        <f t="shared" si="20"/>
        <v>11</v>
      </c>
      <c r="BP59" s="37">
        <f>IF(OR(BO59&gt;=10,BO59&lt;=4),Indata!$B$9,Indata!$B$10)</f>
        <v>0</v>
      </c>
    </row>
    <row r="60" spans="1:68" x14ac:dyDescent="0.25">
      <c r="D60" s="148">
        <f t="shared" si="28"/>
        <v>45255</v>
      </c>
      <c r="E60" s="140"/>
      <c r="F60" s="141"/>
      <c r="G60" s="148"/>
      <c r="H60" s="37">
        <f t="shared" si="21"/>
        <v>0</v>
      </c>
      <c r="I60" s="81">
        <f>24+SUMIFS(Listor!$C$16:$C$17,Listor!$B$16:$B$17,Uttag!D60)</f>
        <v>24</v>
      </c>
      <c r="J60" s="37">
        <f t="shared" si="1"/>
        <v>0</v>
      </c>
      <c r="K60" s="37"/>
      <c r="L60" s="160"/>
      <c r="M60" s="207">
        <v>1</v>
      </c>
      <c r="N60" s="207">
        <v>0</v>
      </c>
      <c r="O60" s="151"/>
      <c r="P60" s="166"/>
      <c r="Q60" s="167"/>
      <c r="S60" s="37">
        <f t="shared" si="0"/>
        <v>0</v>
      </c>
      <c r="U60" s="37">
        <f>(M60+(1-M60)*(1-N60))*L60*_xlfn.XLOOKUP(BO60,Priser!$A$4:$A$15,Priser!$J$4:$J$15)</f>
        <v>0</v>
      </c>
      <c r="V60" s="37">
        <f>AQ60*(SUMIFS(Priser!$J$4:$J$15,Priser!$A$4:$A$15,BO60)-(SUMIFS(Priser!$H$4:$H$15,Priser!$A$4:$A$15,BO60)/SUMIFS(Priser!$I$4:$I$15,Priser!$A$4:$A$15,BO60)))+AP60*(SUMIFS(Priser!$J$4:$J$15,Priser!$A$4:$A$15,BO60)-Priser!$E$6/SUMIFS(Priser!$I$4:$I$15,Priser!$A$4:$A$15,BO60))+AO60*(SUMIFS(Priser!$J$4:$J$15,Priser!$A$4:$A$15,BO60)-Priser!$D$5/SUMIFS(Priser!$I$4:$I$15,Priser!$A$4:$A$15,BO60))+AN60*(SUMIFS(Priser!$J$4:$J$15,Priser!$A$4:$A$15,BO60)-Priser!$C$4/SUMIFS(Priser!$I$4:$I$15,Priser!$A$4:$A$15,BO60))+AM60*(SUMIFS(Priser!$J$4:$J$15,Priser!$A$4:$A$15,BO60)-Priser!$B$4/SUMIFS(Priser!$I$4:$I$15,Priser!$A$4:$A$15,BO60))</f>
        <v>0</v>
      </c>
      <c r="W60" s="37">
        <f t="shared" si="22"/>
        <v>0</v>
      </c>
      <c r="X60" s="37"/>
      <c r="AA60" s="37">
        <f t="shared" si="2"/>
        <v>0</v>
      </c>
      <c r="AB60" s="37">
        <f t="shared" si="29"/>
        <v>0</v>
      </c>
      <c r="AC60" s="37">
        <f t="shared" si="3"/>
        <v>0</v>
      </c>
      <c r="AD60" s="37">
        <f t="shared" si="4"/>
        <v>0</v>
      </c>
      <c r="AE60" s="37">
        <f>IF(AD60&gt;=Priser!$L$7,Priser!$M$7,IF(AD60&gt;=Priser!$L$6,Priser!$M$6,IF(AD60&gt;=Priser!$L$5,Priser!$M$5,IF(AD60&gt;=Priser!$L$4,Priser!$M$4))))</f>
        <v>0</v>
      </c>
      <c r="AF60" s="37">
        <f>AE60*SUMIFS(Priser!$J$4:$J$15,Priser!$A$4:$A$15,$BO60)*AB60</f>
        <v>0</v>
      </c>
      <c r="AG60" s="37">
        <f t="shared" si="5"/>
        <v>0</v>
      </c>
      <c r="AH60" s="37">
        <f>IF(AG60&gt;=Priser!$N$7,Priser!$O$7,IF(AG60&gt;=Priser!$N$6,Priser!$O$6,IF(AG60&gt;=Priser!$N$5,Priser!$O$5,IF(AG60&gt;=Priser!$N$4,Priser!$O$4))))</f>
        <v>0</v>
      </c>
      <c r="AI60" s="37">
        <f>AH60*SUMIFS(Priser!$J$4:$J$15,Priser!$A$4:$A$15,$BO60)*AC60</f>
        <v>0</v>
      </c>
      <c r="AJ60" s="37"/>
      <c r="AK60" s="37"/>
      <c r="AM60" s="37">
        <f t="shared" si="6"/>
        <v>0</v>
      </c>
      <c r="AN60" s="37">
        <f t="shared" si="7"/>
        <v>0</v>
      </c>
      <c r="AO60" s="37">
        <f t="shared" si="8"/>
        <v>0</v>
      </c>
      <c r="AP60" s="37">
        <f t="shared" si="9"/>
        <v>0</v>
      </c>
      <c r="AQ60" s="37">
        <f t="shared" si="10"/>
        <v>0</v>
      </c>
      <c r="AR60" s="37">
        <f t="shared" si="11"/>
        <v>0</v>
      </c>
      <c r="AS60" s="37">
        <f t="shared" si="12"/>
        <v>0</v>
      </c>
      <c r="AT60" s="37">
        <f t="shared" si="23"/>
        <v>0</v>
      </c>
      <c r="AU60" s="37">
        <f t="shared" si="24"/>
        <v>0</v>
      </c>
      <c r="AV60" s="37">
        <f t="shared" si="25"/>
        <v>0</v>
      </c>
      <c r="AW60" s="37">
        <f t="shared" si="26"/>
        <v>0</v>
      </c>
      <c r="AX60" s="37">
        <f t="shared" si="13"/>
        <v>0</v>
      </c>
      <c r="AY60" s="37"/>
      <c r="AZ60" s="37"/>
      <c r="BB60" s="37">
        <f t="shared" si="14"/>
        <v>0</v>
      </c>
      <c r="BC60" s="37">
        <f t="shared" si="15"/>
        <v>0</v>
      </c>
      <c r="BD60" s="37">
        <f t="shared" si="16"/>
        <v>0</v>
      </c>
      <c r="BE60" s="37">
        <f t="shared" si="17"/>
        <v>0</v>
      </c>
      <c r="BF60" s="37">
        <f t="shared" si="18"/>
        <v>0</v>
      </c>
      <c r="BG60" s="37">
        <f t="shared" si="19"/>
        <v>0</v>
      </c>
      <c r="BH60" s="37">
        <f t="shared" si="27"/>
        <v>0</v>
      </c>
      <c r="BJ60" s="37"/>
      <c r="BL60" s="37">
        <f>IF(Uttag!F60="",Uttag!E60,0)/IF(Uttag!$F$2=Listor!$B$5,I60,1)</f>
        <v>0</v>
      </c>
      <c r="BM60" s="37">
        <f>Uttag!F60/IF(Uttag!$F$2=Listor!$B$5,I60,1)</f>
        <v>0</v>
      </c>
      <c r="BO60" s="81">
        <f t="shared" si="20"/>
        <v>11</v>
      </c>
      <c r="BP60" s="37">
        <f>IF(OR(BO60&gt;=10,BO60&lt;=4),Indata!$B$9,Indata!$B$10)</f>
        <v>0</v>
      </c>
    </row>
    <row r="61" spans="1:68" x14ac:dyDescent="0.25">
      <c r="A61" s="156"/>
      <c r="D61" s="148">
        <f t="shared" si="28"/>
        <v>45256</v>
      </c>
      <c r="E61" s="140"/>
      <c r="F61" s="141"/>
      <c r="G61" s="148"/>
      <c r="H61" s="37">
        <f t="shared" si="21"/>
        <v>0</v>
      </c>
      <c r="I61" s="81">
        <f>24+SUMIFS(Listor!$C$16:$C$17,Listor!$B$16:$B$17,Uttag!D61)</f>
        <v>24</v>
      </c>
      <c r="J61" s="37">
        <f t="shared" si="1"/>
        <v>0</v>
      </c>
      <c r="K61" s="37"/>
      <c r="L61" s="160"/>
      <c r="M61" s="207">
        <v>1</v>
      </c>
      <c r="N61" s="207">
        <v>0</v>
      </c>
      <c r="O61" s="151"/>
      <c r="P61" s="166"/>
      <c r="Q61" s="167"/>
      <c r="S61" s="37">
        <f t="shared" si="0"/>
        <v>0</v>
      </c>
      <c r="U61" s="37">
        <f>(M61+(1-M61)*(1-N61))*L61*_xlfn.XLOOKUP(BO61,Priser!$A$4:$A$15,Priser!$J$4:$J$15)</f>
        <v>0</v>
      </c>
      <c r="V61" s="37">
        <f>AQ61*(SUMIFS(Priser!$J$4:$J$15,Priser!$A$4:$A$15,BO61)-(SUMIFS(Priser!$H$4:$H$15,Priser!$A$4:$A$15,BO61)/SUMIFS(Priser!$I$4:$I$15,Priser!$A$4:$A$15,BO61)))+AP61*(SUMIFS(Priser!$J$4:$J$15,Priser!$A$4:$A$15,BO61)-Priser!$E$6/SUMIFS(Priser!$I$4:$I$15,Priser!$A$4:$A$15,BO61))+AO61*(SUMIFS(Priser!$J$4:$J$15,Priser!$A$4:$A$15,BO61)-Priser!$D$5/SUMIFS(Priser!$I$4:$I$15,Priser!$A$4:$A$15,BO61))+AN61*(SUMIFS(Priser!$J$4:$J$15,Priser!$A$4:$A$15,BO61)-Priser!$C$4/SUMIFS(Priser!$I$4:$I$15,Priser!$A$4:$A$15,BO61))+AM61*(SUMIFS(Priser!$J$4:$J$15,Priser!$A$4:$A$15,BO61)-Priser!$B$4/SUMIFS(Priser!$I$4:$I$15,Priser!$A$4:$A$15,BO61))</f>
        <v>0</v>
      </c>
      <c r="W61" s="37">
        <f t="shared" si="22"/>
        <v>0</v>
      </c>
      <c r="X61" s="37"/>
      <c r="AA61" s="37">
        <f t="shared" si="2"/>
        <v>0</v>
      </c>
      <c r="AB61" s="37">
        <f>AA61-AC61</f>
        <v>0</v>
      </c>
      <c r="AC61" s="37">
        <f t="shared" si="3"/>
        <v>0</v>
      </c>
      <c r="AD61" s="37">
        <f t="shared" si="4"/>
        <v>0</v>
      </c>
      <c r="AE61" s="37">
        <f>IF(AD61&gt;=Priser!$L$7,Priser!$M$7,IF(AD61&gt;=Priser!$L$6,Priser!$M$6,IF(AD61&gt;=Priser!$L$5,Priser!$M$5,IF(AD61&gt;=Priser!$L$4,Priser!$M$4))))</f>
        <v>0</v>
      </c>
      <c r="AF61" s="37">
        <f>AE61*SUMIFS(Priser!$J$4:$J$15,Priser!$A$4:$A$15,$BO61)*AB61</f>
        <v>0</v>
      </c>
      <c r="AG61" s="37">
        <f t="shared" si="5"/>
        <v>0</v>
      </c>
      <c r="AH61" s="37">
        <f>IF(AG61&gt;=Priser!$N$7,Priser!$O$7,IF(AG61&gt;=Priser!$N$6,Priser!$O$6,IF(AG61&gt;=Priser!$N$5,Priser!$O$5,IF(AG61&gt;=Priser!$N$4,Priser!$O$4))))</f>
        <v>0</v>
      </c>
      <c r="AI61" s="37">
        <f>AH61*SUMIFS(Priser!$J$4:$J$15,Priser!$A$4:$A$15,$BO61)*AC61</f>
        <v>0</v>
      </c>
      <c r="AJ61" s="37"/>
      <c r="AK61" s="37"/>
      <c r="AM61" s="37">
        <f t="shared" si="6"/>
        <v>0</v>
      </c>
      <c r="AN61" s="37">
        <f t="shared" si="7"/>
        <v>0</v>
      </c>
      <c r="AO61" s="37">
        <f t="shared" si="8"/>
        <v>0</v>
      </c>
      <c r="AP61" s="37">
        <f t="shared" si="9"/>
        <v>0</v>
      </c>
      <c r="AQ61" s="37">
        <f t="shared" si="10"/>
        <v>0</v>
      </c>
      <c r="AR61" s="37">
        <f t="shared" si="11"/>
        <v>0</v>
      </c>
      <c r="AS61" s="37">
        <f t="shared" si="12"/>
        <v>0</v>
      </c>
      <c r="AT61" s="37">
        <f t="shared" si="23"/>
        <v>0</v>
      </c>
      <c r="AU61" s="37">
        <f t="shared" si="24"/>
        <v>0</v>
      </c>
      <c r="AV61" s="37">
        <f t="shared" si="25"/>
        <v>0</v>
      </c>
      <c r="AW61" s="37">
        <f t="shared" si="26"/>
        <v>0</v>
      </c>
      <c r="AX61" s="37">
        <f t="shared" si="13"/>
        <v>0</v>
      </c>
      <c r="AY61" s="37"/>
      <c r="AZ61" s="37"/>
      <c r="BB61" s="37">
        <f t="shared" si="14"/>
        <v>0</v>
      </c>
      <c r="BC61" s="37">
        <f t="shared" si="15"/>
        <v>0</v>
      </c>
      <c r="BD61" s="37">
        <f t="shared" si="16"/>
        <v>0</v>
      </c>
      <c r="BE61" s="37">
        <f t="shared" si="17"/>
        <v>0</v>
      </c>
      <c r="BF61" s="37">
        <f t="shared" si="18"/>
        <v>0</v>
      </c>
      <c r="BG61" s="37">
        <f t="shared" si="19"/>
        <v>0</v>
      </c>
      <c r="BH61" s="37">
        <f t="shared" si="27"/>
        <v>0</v>
      </c>
      <c r="BJ61" s="37"/>
      <c r="BL61" s="37">
        <f>IF(Uttag!F61="",Uttag!E61,0)/IF(Uttag!$F$2=Listor!$B$5,I61,1)</f>
        <v>0</v>
      </c>
      <c r="BM61" s="37">
        <f>Uttag!F61/IF(Uttag!$F$2=Listor!$B$5,I61,1)</f>
        <v>0</v>
      </c>
      <c r="BO61" s="81">
        <f t="shared" si="20"/>
        <v>11</v>
      </c>
      <c r="BP61" s="37">
        <f>IF(OR(BO61&gt;=10,BO61&lt;=4),Indata!$B$9,Indata!$B$10)</f>
        <v>0</v>
      </c>
    </row>
    <row r="62" spans="1:68" x14ac:dyDescent="0.25">
      <c r="A62" s="155"/>
      <c r="B62" s="37"/>
      <c r="C62" s="37"/>
      <c r="D62" s="148">
        <f t="shared" si="28"/>
        <v>45257</v>
      </c>
      <c r="E62" s="140"/>
      <c r="F62" s="141"/>
      <c r="G62" s="148"/>
      <c r="H62" s="37">
        <f t="shared" si="21"/>
        <v>0</v>
      </c>
      <c r="I62" s="81">
        <f>24+SUMIFS(Listor!$C$16:$C$17,Listor!$B$16:$B$17,Uttag!D62)</f>
        <v>24</v>
      </c>
      <c r="J62" s="37">
        <f t="shared" si="1"/>
        <v>0</v>
      </c>
      <c r="K62" s="37"/>
      <c r="L62" s="160"/>
      <c r="M62" s="207">
        <v>1</v>
      </c>
      <c r="N62" s="207">
        <v>0</v>
      </c>
      <c r="O62" s="151"/>
      <c r="P62" s="166"/>
      <c r="Q62" s="167"/>
      <c r="S62" s="37">
        <f t="shared" si="0"/>
        <v>0</v>
      </c>
      <c r="U62" s="37">
        <f>(M62+(1-M62)*(1-N62))*L62*_xlfn.XLOOKUP(BO62,Priser!$A$4:$A$15,Priser!$J$4:$J$15)</f>
        <v>0</v>
      </c>
      <c r="V62" s="37">
        <f>AQ62*(SUMIFS(Priser!$J$4:$J$15,Priser!$A$4:$A$15,BO62)-(SUMIFS(Priser!$H$4:$H$15,Priser!$A$4:$A$15,BO62)/SUMIFS(Priser!$I$4:$I$15,Priser!$A$4:$A$15,BO62)))+AP62*(SUMIFS(Priser!$J$4:$J$15,Priser!$A$4:$A$15,BO62)-Priser!$E$6/SUMIFS(Priser!$I$4:$I$15,Priser!$A$4:$A$15,BO62))+AO62*(SUMIFS(Priser!$J$4:$J$15,Priser!$A$4:$A$15,BO62)-Priser!$D$5/SUMIFS(Priser!$I$4:$I$15,Priser!$A$4:$A$15,BO62))+AN62*(SUMIFS(Priser!$J$4:$J$15,Priser!$A$4:$A$15,BO62)-Priser!$C$4/SUMIFS(Priser!$I$4:$I$15,Priser!$A$4:$A$15,BO62))+AM62*(SUMIFS(Priser!$J$4:$J$15,Priser!$A$4:$A$15,BO62)-Priser!$B$4/SUMIFS(Priser!$I$4:$I$15,Priser!$A$4:$A$15,BO62))</f>
        <v>0</v>
      </c>
      <c r="W62" s="37">
        <f t="shared" si="22"/>
        <v>0</v>
      </c>
      <c r="X62" s="37"/>
      <c r="AA62" s="37">
        <f t="shared" si="2"/>
        <v>0</v>
      </c>
      <c r="AB62" s="37">
        <f t="shared" si="29"/>
        <v>0</v>
      </c>
      <c r="AC62" s="37">
        <f t="shared" si="3"/>
        <v>0</v>
      </c>
      <c r="AD62" s="37">
        <f t="shared" si="4"/>
        <v>0</v>
      </c>
      <c r="AE62" s="37">
        <f>IF(AD62&gt;=Priser!$L$7,Priser!$M$7,IF(AD62&gt;=Priser!$L$6,Priser!$M$6,IF(AD62&gt;=Priser!$L$5,Priser!$M$5,IF(AD62&gt;=Priser!$L$4,Priser!$M$4))))</f>
        <v>0</v>
      </c>
      <c r="AF62" s="37">
        <f>AE62*SUMIFS(Priser!$J$4:$J$15,Priser!$A$4:$A$15,$BO62)*AB62</f>
        <v>0</v>
      </c>
      <c r="AG62" s="37">
        <f t="shared" si="5"/>
        <v>0</v>
      </c>
      <c r="AH62" s="37">
        <f>IF(AG62&gt;=Priser!$N$7,Priser!$O$7,IF(AG62&gt;=Priser!$N$6,Priser!$O$6,IF(AG62&gt;=Priser!$N$5,Priser!$O$5,IF(AG62&gt;=Priser!$N$4,Priser!$O$4))))</f>
        <v>0</v>
      </c>
      <c r="AI62" s="37">
        <f>AH62*SUMIFS(Priser!$J$4:$J$15,Priser!$A$4:$A$15,$BO62)*AC62</f>
        <v>0</v>
      </c>
      <c r="AJ62" s="37"/>
      <c r="AK62" s="37"/>
      <c r="AM62" s="37">
        <f t="shared" si="6"/>
        <v>0</v>
      </c>
      <c r="AN62" s="37">
        <f t="shared" si="7"/>
        <v>0</v>
      </c>
      <c r="AO62" s="37">
        <f t="shared" si="8"/>
        <v>0</v>
      </c>
      <c r="AP62" s="37">
        <f t="shared" si="9"/>
        <v>0</v>
      </c>
      <c r="AQ62" s="37">
        <f t="shared" si="10"/>
        <v>0</v>
      </c>
      <c r="AR62" s="37">
        <f t="shared" si="11"/>
        <v>0</v>
      </c>
      <c r="AS62" s="37">
        <f t="shared" si="12"/>
        <v>0</v>
      </c>
      <c r="AT62" s="37">
        <f t="shared" si="23"/>
        <v>0</v>
      </c>
      <c r="AU62" s="37">
        <f t="shared" si="24"/>
        <v>0</v>
      </c>
      <c r="AV62" s="37">
        <f t="shared" si="25"/>
        <v>0</v>
      </c>
      <c r="AW62" s="37">
        <f t="shared" si="26"/>
        <v>0</v>
      </c>
      <c r="AX62" s="37">
        <f t="shared" si="13"/>
        <v>0</v>
      </c>
      <c r="AY62" s="37"/>
      <c r="AZ62" s="37"/>
      <c r="BB62" s="37">
        <f t="shared" si="14"/>
        <v>0</v>
      </c>
      <c r="BC62" s="37">
        <f t="shared" si="15"/>
        <v>0</v>
      </c>
      <c r="BD62" s="37">
        <f t="shared" si="16"/>
        <v>0</v>
      </c>
      <c r="BE62" s="37">
        <f t="shared" si="17"/>
        <v>0</v>
      </c>
      <c r="BF62" s="37">
        <f t="shared" si="18"/>
        <v>0</v>
      </c>
      <c r="BG62" s="37">
        <f t="shared" si="19"/>
        <v>0</v>
      </c>
      <c r="BH62" s="37">
        <f t="shared" si="27"/>
        <v>0</v>
      </c>
      <c r="BJ62" s="37"/>
      <c r="BL62" s="37">
        <f>IF(Uttag!F62="",Uttag!E62,0)/IF(Uttag!$F$2=Listor!$B$5,I62,1)</f>
        <v>0</v>
      </c>
      <c r="BM62" s="37">
        <f>Uttag!F62/IF(Uttag!$F$2=Listor!$B$5,I62,1)</f>
        <v>0</v>
      </c>
      <c r="BO62" s="81">
        <f t="shared" si="20"/>
        <v>11</v>
      </c>
      <c r="BP62" s="37">
        <f>IF(OR(BO62&gt;=10,BO62&lt;=4),Indata!$B$9,Indata!$B$10)</f>
        <v>0</v>
      </c>
    </row>
    <row r="63" spans="1:68" x14ac:dyDescent="0.25">
      <c r="A63" s="155"/>
      <c r="B63" s="37"/>
      <c r="C63" s="37"/>
      <c r="D63" s="148">
        <f t="shared" si="28"/>
        <v>45258</v>
      </c>
      <c r="E63" s="140"/>
      <c r="F63" s="141"/>
      <c r="G63" s="148"/>
      <c r="H63" s="37">
        <f t="shared" si="21"/>
        <v>0</v>
      </c>
      <c r="I63" s="81">
        <f>24+SUMIFS(Listor!$C$16:$C$17,Listor!$B$16:$B$17,Uttag!D63)</f>
        <v>24</v>
      </c>
      <c r="J63" s="37">
        <f t="shared" si="1"/>
        <v>0</v>
      </c>
      <c r="K63" s="37"/>
      <c r="L63" s="160"/>
      <c r="M63" s="207">
        <v>1</v>
      </c>
      <c r="N63" s="207">
        <v>0</v>
      </c>
      <c r="O63" s="151"/>
      <c r="P63" s="166"/>
      <c r="Q63" s="167"/>
      <c r="S63" s="37">
        <f t="shared" si="0"/>
        <v>0</v>
      </c>
      <c r="U63" s="37">
        <f>(M63+(1-M63)*(1-N63))*L63*_xlfn.XLOOKUP(BO63,Priser!$A$4:$A$15,Priser!$J$4:$J$15)</f>
        <v>0</v>
      </c>
      <c r="V63" s="37">
        <f>AQ63*(SUMIFS(Priser!$J$4:$J$15,Priser!$A$4:$A$15,BO63)-(SUMIFS(Priser!$H$4:$H$15,Priser!$A$4:$A$15,BO63)/SUMIFS(Priser!$I$4:$I$15,Priser!$A$4:$A$15,BO63)))+AP63*(SUMIFS(Priser!$J$4:$J$15,Priser!$A$4:$A$15,BO63)-Priser!$E$6/SUMIFS(Priser!$I$4:$I$15,Priser!$A$4:$A$15,BO63))+AO63*(SUMIFS(Priser!$J$4:$J$15,Priser!$A$4:$A$15,BO63)-Priser!$D$5/SUMIFS(Priser!$I$4:$I$15,Priser!$A$4:$A$15,BO63))+AN63*(SUMIFS(Priser!$J$4:$J$15,Priser!$A$4:$A$15,BO63)-Priser!$C$4/SUMIFS(Priser!$I$4:$I$15,Priser!$A$4:$A$15,BO63))+AM63*(SUMIFS(Priser!$J$4:$J$15,Priser!$A$4:$A$15,BO63)-Priser!$B$4/SUMIFS(Priser!$I$4:$I$15,Priser!$A$4:$A$15,BO63))</f>
        <v>0</v>
      </c>
      <c r="W63" s="37">
        <f t="shared" si="22"/>
        <v>0</v>
      </c>
      <c r="X63" s="37"/>
      <c r="AA63" s="37">
        <f t="shared" si="2"/>
        <v>0</v>
      </c>
      <c r="AB63" s="37">
        <f t="shared" si="29"/>
        <v>0</v>
      </c>
      <c r="AC63" s="37">
        <f t="shared" si="3"/>
        <v>0</v>
      </c>
      <c r="AD63" s="37">
        <f t="shared" si="4"/>
        <v>0</v>
      </c>
      <c r="AE63" s="37">
        <f>IF(AD63&gt;=Priser!$L$7,Priser!$M$7,IF(AD63&gt;=Priser!$L$6,Priser!$M$6,IF(AD63&gt;=Priser!$L$5,Priser!$M$5,IF(AD63&gt;=Priser!$L$4,Priser!$M$4))))</f>
        <v>0</v>
      </c>
      <c r="AF63" s="37">
        <f>AE63*SUMIFS(Priser!$J$4:$J$15,Priser!$A$4:$A$15,$BO63)*AB63</f>
        <v>0</v>
      </c>
      <c r="AG63" s="37">
        <f t="shared" si="5"/>
        <v>0</v>
      </c>
      <c r="AH63" s="37">
        <f>IF(AG63&gt;=Priser!$N$7,Priser!$O$7,IF(AG63&gt;=Priser!$N$6,Priser!$O$6,IF(AG63&gt;=Priser!$N$5,Priser!$O$5,IF(AG63&gt;=Priser!$N$4,Priser!$O$4))))</f>
        <v>0</v>
      </c>
      <c r="AI63" s="37">
        <f>AH63*SUMIFS(Priser!$J$4:$J$15,Priser!$A$4:$A$15,$BO63)*AC63</f>
        <v>0</v>
      </c>
      <c r="AJ63" s="37"/>
      <c r="AK63" s="37"/>
      <c r="AM63" s="37">
        <f t="shared" si="6"/>
        <v>0</v>
      </c>
      <c r="AN63" s="37">
        <f t="shared" si="7"/>
        <v>0</v>
      </c>
      <c r="AO63" s="37">
        <f t="shared" si="8"/>
        <v>0</v>
      </c>
      <c r="AP63" s="37">
        <f t="shared" si="9"/>
        <v>0</v>
      </c>
      <c r="AQ63" s="37">
        <f t="shared" si="10"/>
        <v>0</v>
      </c>
      <c r="AR63" s="37">
        <f t="shared" si="11"/>
        <v>0</v>
      </c>
      <c r="AS63" s="37">
        <f t="shared" si="12"/>
        <v>0</v>
      </c>
      <c r="AT63" s="37">
        <f t="shared" si="23"/>
        <v>0</v>
      </c>
      <c r="AU63" s="37">
        <f t="shared" si="24"/>
        <v>0</v>
      </c>
      <c r="AV63" s="37">
        <f t="shared" si="25"/>
        <v>0</v>
      </c>
      <c r="AW63" s="37">
        <f t="shared" si="26"/>
        <v>0</v>
      </c>
      <c r="AX63" s="37">
        <f t="shared" si="13"/>
        <v>0</v>
      </c>
      <c r="AY63" s="37"/>
      <c r="AZ63" s="37"/>
      <c r="BB63" s="37">
        <f t="shared" si="14"/>
        <v>0</v>
      </c>
      <c r="BC63" s="37">
        <f t="shared" si="15"/>
        <v>0</v>
      </c>
      <c r="BD63" s="37">
        <f t="shared" si="16"/>
        <v>0</v>
      </c>
      <c r="BE63" s="37">
        <f t="shared" si="17"/>
        <v>0</v>
      </c>
      <c r="BF63" s="37">
        <f t="shared" si="18"/>
        <v>0</v>
      </c>
      <c r="BG63" s="37">
        <f t="shared" si="19"/>
        <v>0</v>
      </c>
      <c r="BH63" s="37">
        <f t="shared" si="27"/>
        <v>0</v>
      </c>
      <c r="BJ63" s="37"/>
      <c r="BL63" s="37">
        <f>IF(Uttag!F63="",Uttag!E63,0)/IF(Uttag!$F$2=Listor!$B$5,I63,1)</f>
        <v>0</v>
      </c>
      <c r="BM63" s="37">
        <f>Uttag!F63/IF(Uttag!$F$2=Listor!$B$5,I63,1)</f>
        <v>0</v>
      </c>
      <c r="BO63" s="81">
        <f t="shared" si="20"/>
        <v>11</v>
      </c>
      <c r="BP63" s="37">
        <f>IF(OR(BO63&gt;=10,BO63&lt;=4),Indata!$B$9,Indata!$B$10)</f>
        <v>0</v>
      </c>
    </row>
    <row r="64" spans="1:68" x14ac:dyDescent="0.25">
      <c r="A64" s="155"/>
      <c r="B64" s="37"/>
      <c r="C64" s="37"/>
      <c r="D64" s="148">
        <f t="shared" si="28"/>
        <v>45259</v>
      </c>
      <c r="E64" s="140"/>
      <c r="F64" s="141"/>
      <c r="G64" s="148"/>
      <c r="H64" s="37">
        <f t="shared" si="21"/>
        <v>0</v>
      </c>
      <c r="I64" s="81">
        <f>24+SUMIFS(Listor!$C$16:$C$17,Listor!$B$16:$B$17,Uttag!D64)</f>
        <v>24</v>
      </c>
      <c r="J64" s="37">
        <f t="shared" si="1"/>
        <v>0</v>
      </c>
      <c r="K64" s="37"/>
      <c r="L64" s="160"/>
      <c r="M64" s="207">
        <v>1</v>
      </c>
      <c r="N64" s="207">
        <v>0</v>
      </c>
      <c r="O64" s="151"/>
      <c r="P64" s="166"/>
      <c r="Q64" s="167"/>
      <c r="S64" s="37">
        <f t="shared" si="0"/>
        <v>0</v>
      </c>
      <c r="U64" s="37">
        <f>(M64+(1-M64)*(1-N64))*L64*_xlfn.XLOOKUP(BO64,Priser!$A$4:$A$15,Priser!$J$4:$J$15)</f>
        <v>0</v>
      </c>
      <c r="V64" s="37">
        <f>AQ64*(SUMIFS(Priser!$J$4:$J$15,Priser!$A$4:$A$15,BO64)-(SUMIFS(Priser!$H$4:$H$15,Priser!$A$4:$A$15,BO64)/SUMIFS(Priser!$I$4:$I$15,Priser!$A$4:$A$15,BO64)))+AP64*(SUMIFS(Priser!$J$4:$J$15,Priser!$A$4:$A$15,BO64)-Priser!$E$6/SUMIFS(Priser!$I$4:$I$15,Priser!$A$4:$A$15,BO64))+AO64*(SUMIFS(Priser!$J$4:$J$15,Priser!$A$4:$A$15,BO64)-Priser!$D$5/SUMIFS(Priser!$I$4:$I$15,Priser!$A$4:$A$15,BO64))+AN64*(SUMIFS(Priser!$J$4:$J$15,Priser!$A$4:$A$15,BO64)-Priser!$C$4/SUMIFS(Priser!$I$4:$I$15,Priser!$A$4:$A$15,BO64))+AM64*(SUMIFS(Priser!$J$4:$J$15,Priser!$A$4:$A$15,BO64)-Priser!$B$4/SUMIFS(Priser!$I$4:$I$15,Priser!$A$4:$A$15,BO64))</f>
        <v>0</v>
      </c>
      <c r="W64" s="37">
        <f t="shared" si="22"/>
        <v>0</v>
      </c>
      <c r="X64" s="37"/>
      <c r="AA64" s="37">
        <f t="shared" si="2"/>
        <v>0</v>
      </c>
      <c r="AB64" s="37">
        <f t="shared" si="29"/>
        <v>0</v>
      </c>
      <c r="AC64" s="37">
        <f t="shared" si="3"/>
        <v>0</v>
      </c>
      <c r="AD64" s="37">
        <f t="shared" si="4"/>
        <v>0</v>
      </c>
      <c r="AE64" s="37">
        <f>IF(AD64&gt;=Priser!$L$7,Priser!$M$7,IF(AD64&gt;=Priser!$L$6,Priser!$M$6,IF(AD64&gt;=Priser!$L$5,Priser!$M$5,IF(AD64&gt;=Priser!$L$4,Priser!$M$4))))</f>
        <v>0</v>
      </c>
      <c r="AF64" s="37">
        <f>AE64*SUMIFS(Priser!$J$4:$J$15,Priser!$A$4:$A$15,$BO64)*AB64</f>
        <v>0</v>
      </c>
      <c r="AG64" s="37">
        <f t="shared" si="5"/>
        <v>0</v>
      </c>
      <c r="AH64" s="37">
        <f>IF(AG64&gt;=Priser!$N$7,Priser!$O$7,IF(AG64&gt;=Priser!$N$6,Priser!$O$6,IF(AG64&gt;=Priser!$N$5,Priser!$O$5,IF(AG64&gt;=Priser!$N$4,Priser!$O$4))))</f>
        <v>0</v>
      </c>
      <c r="AI64" s="37">
        <f>AH64*SUMIFS(Priser!$J$4:$J$15,Priser!$A$4:$A$15,$BO64)*AC64</f>
        <v>0</v>
      </c>
      <c r="AJ64" s="37"/>
      <c r="AK64" s="37"/>
      <c r="AM64" s="37">
        <f t="shared" si="6"/>
        <v>0</v>
      </c>
      <c r="AN64" s="37">
        <f t="shared" si="7"/>
        <v>0</v>
      </c>
      <c r="AO64" s="37">
        <f t="shared" si="8"/>
        <v>0</v>
      </c>
      <c r="AP64" s="37">
        <f t="shared" si="9"/>
        <v>0</v>
      </c>
      <c r="AQ64" s="37">
        <f t="shared" si="10"/>
        <v>0</v>
      </c>
      <c r="AR64" s="37">
        <f t="shared" si="11"/>
        <v>0</v>
      </c>
      <c r="AS64" s="37">
        <f t="shared" si="12"/>
        <v>0</v>
      </c>
      <c r="AT64" s="37">
        <f t="shared" si="23"/>
        <v>0</v>
      </c>
      <c r="AU64" s="37">
        <f t="shared" si="24"/>
        <v>0</v>
      </c>
      <c r="AV64" s="37">
        <f t="shared" si="25"/>
        <v>0</v>
      </c>
      <c r="AW64" s="37">
        <f t="shared" si="26"/>
        <v>0</v>
      </c>
      <c r="AX64" s="37">
        <f t="shared" si="13"/>
        <v>0</v>
      </c>
      <c r="AY64" s="37"/>
      <c r="AZ64" s="37"/>
      <c r="BB64" s="37">
        <f t="shared" si="14"/>
        <v>0</v>
      </c>
      <c r="BC64" s="37">
        <f t="shared" si="15"/>
        <v>0</v>
      </c>
      <c r="BD64" s="37">
        <f t="shared" si="16"/>
        <v>0</v>
      </c>
      <c r="BE64" s="37">
        <f t="shared" si="17"/>
        <v>0</v>
      </c>
      <c r="BF64" s="37">
        <f t="shared" si="18"/>
        <v>0</v>
      </c>
      <c r="BG64" s="37">
        <f t="shared" si="19"/>
        <v>0</v>
      </c>
      <c r="BH64" s="37">
        <f t="shared" si="27"/>
        <v>0</v>
      </c>
      <c r="BJ64" s="37"/>
      <c r="BL64" s="37">
        <f>IF(Uttag!F64="",Uttag!E64,0)/IF(Uttag!$F$2=Listor!$B$5,I64,1)</f>
        <v>0</v>
      </c>
      <c r="BM64" s="37">
        <f>Uttag!F64/IF(Uttag!$F$2=Listor!$B$5,I64,1)</f>
        <v>0</v>
      </c>
      <c r="BO64" s="81">
        <f t="shared" si="20"/>
        <v>11</v>
      </c>
      <c r="BP64" s="37">
        <f>IF(OR(BO64&gt;=10,BO64&lt;=4),Indata!$B$9,Indata!$B$10)</f>
        <v>0</v>
      </c>
    </row>
    <row r="65" spans="1:68" x14ac:dyDescent="0.25">
      <c r="D65" s="148">
        <f t="shared" si="28"/>
        <v>45260</v>
      </c>
      <c r="E65" s="140"/>
      <c r="F65" s="141"/>
      <c r="G65" s="148"/>
      <c r="H65" s="37">
        <f t="shared" si="21"/>
        <v>0</v>
      </c>
      <c r="I65" s="81">
        <f>24+SUMIFS(Listor!$C$16:$C$17,Listor!$B$16:$B$17,Uttag!D65)</f>
        <v>24</v>
      </c>
      <c r="J65" s="37">
        <f t="shared" si="1"/>
        <v>0</v>
      </c>
      <c r="K65" s="37"/>
      <c r="L65" s="160"/>
      <c r="M65" s="207">
        <v>1</v>
      </c>
      <c r="N65" s="207">
        <v>0</v>
      </c>
      <c r="O65" s="151"/>
      <c r="P65" s="166"/>
      <c r="Q65" s="167"/>
      <c r="S65" s="37">
        <f t="shared" si="0"/>
        <v>0</v>
      </c>
      <c r="U65" s="37">
        <f>(M65+(1-M65)*(1-N65))*L65*_xlfn.XLOOKUP(BO65,Priser!$A$4:$A$15,Priser!$J$4:$J$15)</f>
        <v>0</v>
      </c>
      <c r="V65" s="37">
        <f>AQ65*(SUMIFS(Priser!$J$4:$J$15,Priser!$A$4:$A$15,BO65)-(SUMIFS(Priser!$H$4:$H$15,Priser!$A$4:$A$15,BO65)/SUMIFS(Priser!$I$4:$I$15,Priser!$A$4:$A$15,BO65)))+AP65*(SUMIFS(Priser!$J$4:$J$15,Priser!$A$4:$A$15,BO65)-Priser!$E$6/SUMIFS(Priser!$I$4:$I$15,Priser!$A$4:$A$15,BO65))+AO65*(SUMIFS(Priser!$J$4:$J$15,Priser!$A$4:$A$15,BO65)-Priser!$D$5/SUMIFS(Priser!$I$4:$I$15,Priser!$A$4:$A$15,BO65))+AN65*(SUMIFS(Priser!$J$4:$J$15,Priser!$A$4:$A$15,BO65)-Priser!$C$4/SUMIFS(Priser!$I$4:$I$15,Priser!$A$4:$A$15,BO65))+AM65*(SUMIFS(Priser!$J$4:$J$15,Priser!$A$4:$A$15,BO65)-Priser!$B$4/SUMIFS(Priser!$I$4:$I$15,Priser!$A$4:$A$15,BO65))</f>
        <v>0</v>
      </c>
      <c r="W65" s="37">
        <f t="shared" si="22"/>
        <v>0</v>
      </c>
      <c r="X65" s="37"/>
      <c r="AA65" s="37">
        <f t="shared" si="2"/>
        <v>0</v>
      </c>
      <c r="AB65" s="37">
        <f t="shared" si="29"/>
        <v>0</v>
      </c>
      <c r="AC65" s="37">
        <f t="shared" si="3"/>
        <v>0</v>
      </c>
      <c r="AD65" s="37">
        <f t="shared" si="4"/>
        <v>0</v>
      </c>
      <c r="AE65" s="37">
        <f>IF(AD65&gt;=Priser!$L$7,Priser!$M$7,IF(AD65&gt;=Priser!$L$6,Priser!$M$6,IF(AD65&gt;=Priser!$L$5,Priser!$M$5,IF(AD65&gt;=Priser!$L$4,Priser!$M$4))))</f>
        <v>0</v>
      </c>
      <c r="AF65" s="37">
        <f>AE65*SUMIFS(Priser!$J$4:$J$15,Priser!$A$4:$A$15,$BO65)*AB65</f>
        <v>0</v>
      </c>
      <c r="AG65" s="37">
        <f t="shared" si="5"/>
        <v>0</v>
      </c>
      <c r="AH65" s="37">
        <f>IF(AG65&gt;=Priser!$N$7,Priser!$O$7,IF(AG65&gt;=Priser!$N$6,Priser!$O$6,IF(AG65&gt;=Priser!$N$5,Priser!$O$5,IF(AG65&gt;=Priser!$N$4,Priser!$O$4))))</f>
        <v>0</v>
      </c>
      <c r="AI65" s="37">
        <f>AH65*SUMIFS(Priser!$J$4:$J$15,Priser!$A$4:$A$15,$BO65)*AC65</f>
        <v>0</v>
      </c>
      <c r="AJ65" s="37"/>
      <c r="AK65" s="37"/>
      <c r="AM65" s="37">
        <f t="shared" si="6"/>
        <v>0</v>
      </c>
      <c r="AN65" s="37">
        <f t="shared" si="7"/>
        <v>0</v>
      </c>
      <c r="AO65" s="37">
        <f t="shared" si="8"/>
        <v>0</v>
      </c>
      <c r="AP65" s="37">
        <f t="shared" si="9"/>
        <v>0</v>
      </c>
      <c r="AQ65" s="37">
        <f t="shared" si="10"/>
        <v>0</v>
      </c>
      <c r="AR65" s="37">
        <f t="shared" si="11"/>
        <v>0</v>
      </c>
      <c r="AS65" s="37">
        <f t="shared" si="12"/>
        <v>0</v>
      </c>
      <c r="AT65" s="37">
        <f t="shared" si="23"/>
        <v>0</v>
      </c>
      <c r="AU65" s="37">
        <f t="shared" si="24"/>
        <v>0</v>
      </c>
      <c r="AV65" s="37">
        <f t="shared" si="25"/>
        <v>0</v>
      </c>
      <c r="AW65" s="37">
        <f t="shared" si="26"/>
        <v>0</v>
      </c>
      <c r="AX65" s="37">
        <f t="shared" si="13"/>
        <v>0</v>
      </c>
      <c r="AY65" s="37"/>
      <c r="AZ65" s="37"/>
      <c r="BB65" s="37">
        <f t="shared" si="14"/>
        <v>0</v>
      </c>
      <c r="BC65" s="37">
        <f t="shared" si="15"/>
        <v>0</v>
      </c>
      <c r="BD65" s="37">
        <f t="shared" si="16"/>
        <v>0</v>
      </c>
      <c r="BE65" s="37">
        <f t="shared" si="17"/>
        <v>0</v>
      </c>
      <c r="BF65" s="37">
        <f t="shared" si="18"/>
        <v>0</v>
      </c>
      <c r="BG65" s="37">
        <f t="shared" si="19"/>
        <v>0</v>
      </c>
      <c r="BH65" s="37">
        <f t="shared" si="27"/>
        <v>0</v>
      </c>
      <c r="BJ65" s="37"/>
      <c r="BL65" s="37">
        <f>IF(Uttag!F65="",Uttag!E65,0)/IF(Uttag!$F$2=Listor!$B$5,I65,1)</f>
        <v>0</v>
      </c>
      <c r="BM65" s="37">
        <f>Uttag!F65/IF(Uttag!$F$2=Listor!$B$5,I65,1)</f>
        <v>0</v>
      </c>
      <c r="BO65" s="81">
        <f t="shared" si="20"/>
        <v>11</v>
      </c>
      <c r="BP65" s="37">
        <f>IF(OR(BO65&gt;=10,BO65&lt;=4),Indata!$B$9,Indata!$B$10)</f>
        <v>0</v>
      </c>
    </row>
    <row r="66" spans="1:68" x14ac:dyDescent="0.25">
      <c r="D66" s="148">
        <f t="shared" si="28"/>
        <v>45261</v>
      </c>
      <c r="E66" s="140"/>
      <c r="F66" s="141"/>
      <c r="G66" s="148"/>
      <c r="H66" s="37">
        <f t="shared" si="21"/>
        <v>0</v>
      </c>
      <c r="I66" s="81">
        <f>24+SUMIFS(Listor!$C$16:$C$17,Listor!$B$16:$B$17,Uttag!D66)</f>
        <v>24</v>
      </c>
      <c r="J66" s="37">
        <f t="shared" si="1"/>
        <v>0</v>
      </c>
      <c r="K66" s="37"/>
      <c r="L66" s="160"/>
      <c r="M66" s="207">
        <v>1</v>
      </c>
      <c r="N66" s="207">
        <v>0</v>
      </c>
      <c r="O66" s="151"/>
      <c r="P66" s="166"/>
      <c r="Q66" s="167"/>
      <c r="S66" s="37">
        <f t="shared" si="0"/>
        <v>0</v>
      </c>
      <c r="U66" s="37">
        <f>(M66+(1-M66)*(1-N66))*L66*_xlfn.XLOOKUP(BO66,Priser!$A$4:$A$15,Priser!$J$4:$J$15)</f>
        <v>0</v>
      </c>
      <c r="V66" s="37">
        <f>AQ66*(SUMIFS(Priser!$J$4:$J$15,Priser!$A$4:$A$15,BO66)-(SUMIFS(Priser!$H$4:$H$15,Priser!$A$4:$A$15,BO66)/SUMIFS(Priser!$I$4:$I$15,Priser!$A$4:$A$15,BO66)))+AP66*(SUMIFS(Priser!$J$4:$J$15,Priser!$A$4:$A$15,BO66)-Priser!$E$6/SUMIFS(Priser!$I$4:$I$15,Priser!$A$4:$A$15,BO66))+AO66*(SUMIFS(Priser!$J$4:$J$15,Priser!$A$4:$A$15,BO66)-Priser!$D$5/SUMIFS(Priser!$I$4:$I$15,Priser!$A$4:$A$15,BO66))+AN66*(SUMIFS(Priser!$J$4:$J$15,Priser!$A$4:$A$15,BO66)-Priser!$C$4/SUMIFS(Priser!$I$4:$I$15,Priser!$A$4:$A$15,BO66))+AM66*(SUMIFS(Priser!$J$4:$J$15,Priser!$A$4:$A$15,BO66)-Priser!$B$4/SUMIFS(Priser!$I$4:$I$15,Priser!$A$4:$A$15,BO66))</f>
        <v>0</v>
      </c>
      <c r="W66" s="37">
        <f t="shared" si="22"/>
        <v>0</v>
      </c>
      <c r="X66" s="37"/>
      <c r="AA66" s="37">
        <f t="shared" si="2"/>
        <v>0</v>
      </c>
      <c r="AB66" s="37">
        <f t="shared" si="29"/>
        <v>0</v>
      </c>
      <c r="AC66" s="37">
        <f t="shared" si="3"/>
        <v>0</v>
      </c>
      <c r="AD66" s="37">
        <f t="shared" si="4"/>
        <v>0</v>
      </c>
      <c r="AE66" s="37">
        <f>IF(AD66&gt;=Priser!$L$7,Priser!$M$7,IF(AD66&gt;=Priser!$L$6,Priser!$M$6,IF(AD66&gt;=Priser!$L$5,Priser!$M$5,IF(AD66&gt;=Priser!$L$4,Priser!$M$4))))</f>
        <v>0</v>
      </c>
      <c r="AF66" s="37">
        <f>AE66*SUMIFS(Priser!$J$4:$J$15,Priser!$A$4:$A$15,$BO66)*AB66</f>
        <v>0</v>
      </c>
      <c r="AG66" s="37">
        <f t="shared" si="5"/>
        <v>0</v>
      </c>
      <c r="AH66" s="37">
        <f>IF(AG66&gt;=Priser!$N$7,Priser!$O$7,IF(AG66&gt;=Priser!$N$6,Priser!$O$6,IF(AG66&gt;=Priser!$N$5,Priser!$O$5,IF(AG66&gt;=Priser!$N$4,Priser!$O$4))))</f>
        <v>0</v>
      </c>
      <c r="AI66" s="37">
        <f>AH66*SUMIFS(Priser!$J$4:$J$15,Priser!$A$4:$A$15,$BO66)*AC66</f>
        <v>0</v>
      </c>
      <c r="AJ66" s="37"/>
      <c r="AK66" s="37"/>
      <c r="AM66" s="37">
        <f t="shared" si="6"/>
        <v>0</v>
      </c>
      <c r="AN66" s="37">
        <f t="shared" si="7"/>
        <v>0</v>
      </c>
      <c r="AO66" s="37">
        <f t="shared" si="8"/>
        <v>0</v>
      </c>
      <c r="AP66" s="37">
        <f t="shared" si="9"/>
        <v>0</v>
      </c>
      <c r="AQ66" s="37">
        <f t="shared" si="10"/>
        <v>0</v>
      </c>
      <c r="AR66" s="37">
        <f t="shared" si="11"/>
        <v>0</v>
      </c>
      <c r="AS66" s="37">
        <f t="shared" si="12"/>
        <v>0</v>
      </c>
      <c r="AT66" s="37">
        <f t="shared" si="23"/>
        <v>0</v>
      </c>
      <c r="AU66" s="37">
        <f t="shared" si="24"/>
        <v>0</v>
      </c>
      <c r="AV66" s="37">
        <f t="shared" si="25"/>
        <v>0</v>
      </c>
      <c r="AW66" s="37">
        <f t="shared" si="26"/>
        <v>0</v>
      </c>
      <c r="AX66" s="37">
        <f t="shared" si="13"/>
        <v>0</v>
      </c>
      <c r="AY66" s="37"/>
      <c r="AZ66" s="37"/>
      <c r="BB66" s="37">
        <f t="shared" si="14"/>
        <v>0</v>
      </c>
      <c r="BC66" s="37">
        <f t="shared" si="15"/>
        <v>0</v>
      </c>
      <c r="BD66" s="37">
        <f t="shared" si="16"/>
        <v>0</v>
      </c>
      <c r="BE66" s="37">
        <f t="shared" si="17"/>
        <v>0</v>
      </c>
      <c r="BF66" s="37">
        <f t="shared" si="18"/>
        <v>0</v>
      </c>
      <c r="BG66" s="37">
        <f t="shared" si="19"/>
        <v>0</v>
      </c>
      <c r="BH66" s="37">
        <f t="shared" si="27"/>
        <v>0</v>
      </c>
      <c r="BJ66" s="37"/>
      <c r="BL66" s="37">
        <f>IF(Uttag!F66="",Uttag!E66,0)/IF(Uttag!$F$2=Listor!$B$5,I66,1)</f>
        <v>0</v>
      </c>
      <c r="BM66" s="37">
        <f>Uttag!F66/IF(Uttag!$F$2=Listor!$B$5,I66,1)</f>
        <v>0</v>
      </c>
      <c r="BO66" s="81">
        <f t="shared" si="20"/>
        <v>12</v>
      </c>
      <c r="BP66" s="37">
        <f>IF(OR(BO66&gt;=10,BO66&lt;=4),Indata!$B$9,Indata!$B$10)</f>
        <v>0</v>
      </c>
    </row>
    <row r="67" spans="1:68" x14ac:dyDescent="0.25">
      <c r="A67" s="156"/>
      <c r="D67" s="148">
        <f t="shared" si="28"/>
        <v>45262</v>
      </c>
      <c r="E67" s="140"/>
      <c r="F67" s="141"/>
      <c r="G67" s="148"/>
      <c r="H67" s="37">
        <f t="shared" si="21"/>
        <v>0</v>
      </c>
      <c r="I67" s="81">
        <f>24+SUMIFS(Listor!$C$16:$C$17,Listor!$B$16:$B$17,Uttag!D67)</f>
        <v>24</v>
      </c>
      <c r="J67" s="37">
        <f t="shared" si="1"/>
        <v>0</v>
      </c>
      <c r="K67" s="37"/>
      <c r="L67" s="160"/>
      <c r="M67" s="207">
        <v>1</v>
      </c>
      <c r="N67" s="207">
        <v>0</v>
      </c>
      <c r="O67" s="151"/>
      <c r="P67" s="166"/>
      <c r="Q67" s="167"/>
      <c r="S67" s="37">
        <f t="shared" si="0"/>
        <v>0</v>
      </c>
      <c r="U67" s="37">
        <f>(M67+(1-M67)*(1-N67))*L67*_xlfn.XLOOKUP(BO67,Priser!$A$4:$A$15,Priser!$J$4:$J$15)</f>
        <v>0</v>
      </c>
      <c r="V67" s="37">
        <f>AQ67*(SUMIFS(Priser!$J$4:$J$15,Priser!$A$4:$A$15,BO67)-(SUMIFS(Priser!$H$4:$H$15,Priser!$A$4:$A$15,BO67)/SUMIFS(Priser!$I$4:$I$15,Priser!$A$4:$A$15,BO67)))+AP67*(SUMIFS(Priser!$J$4:$J$15,Priser!$A$4:$A$15,BO67)-Priser!$E$6/SUMIFS(Priser!$I$4:$I$15,Priser!$A$4:$A$15,BO67))+AO67*(SUMIFS(Priser!$J$4:$J$15,Priser!$A$4:$A$15,BO67)-Priser!$D$5/SUMIFS(Priser!$I$4:$I$15,Priser!$A$4:$A$15,BO67))+AN67*(SUMIFS(Priser!$J$4:$J$15,Priser!$A$4:$A$15,BO67)-Priser!$C$4/SUMIFS(Priser!$I$4:$I$15,Priser!$A$4:$A$15,BO67))+AM67*(SUMIFS(Priser!$J$4:$J$15,Priser!$A$4:$A$15,BO67)-Priser!$B$4/SUMIFS(Priser!$I$4:$I$15,Priser!$A$4:$A$15,BO67))</f>
        <v>0</v>
      </c>
      <c r="W67" s="37">
        <f t="shared" si="22"/>
        <v>0</v>
      </c>
      <c r="X67" s="37"/>
      <c r="AA67" s="37">
        <f t="shared" si="2"/>
        <v>0</v>
      </c>
      <c r="AB67" s="37">
        <f t="shared" si="29"/>
        <v>0</v>
      </c>
      <c r="AC67" s="37">
        <f t="shared" si="3"/>
        <v>0</v>
      </c>
      <c r="AD67" s="37">
        <f t="shared" si="4"/>
        <v>0</v>
      </c>
      <c r="AE67" s="37">
        <f>IF(AD67&gt;=Priser!$L$7,Priser!$M$7,IF(AD67&gt;=Priser!$L$6,Priser!$M$6,IF(AD67&gt;=Priser!$L$5,Priser!$M$5,IF(AD67&gt;=Priser!$L$4,Priser!$M$4))))</f>
        <v>0</v>
      </c>
      <c r="AF67" s="37">
        <f>AE67*SUMIFS(Priser!$J$4:$J$15,Priser!$A$4:$A$15,$BO67)*AB67</f>
        <v>0</v>
      </c>
      <c r="AG67" s="37">
        <f t="shared" si="5"/>
        <v>0</v>
      </c>
      <c r="AH67" s="37">
        <f>IF(AG67&gt;=Priser!$N$7,Priser!$O$7,IF(AG67&gt;=Priser!$N$6,Priser!$O$6,IF(AG67&gt;=Priser!$N$5,Priser!$O$5,IF(AG67&gt;=Priser!$N$4,Priser!$O$4))))</f>
        <v>0</v>
      </c>
      <c r="AI67" s="37">
        <f>AH67*SUMIFS(Priser!$J$4:$J$15,Priser!$A$4:$A$15,$BO67)*AC67</f>
        <v>0</v>
      </c>
      <c r="AJ67" s="37"/>
      <c r="AK67" s="37"/>
      <c r="AM67" s="37">
        <f t="shared" si="6"/>
        <v>0</v>
      </c>
      <c r="AN67" s="37">
        <f t="shared" si="7"/>
        <v>0</v>
      </c>
      <c r="AO67" s="37">
        <f t="shared" si="8"/>
        <v>0</v>
      </c>
      <c r="AP67" s="37">
        <f t="shared" si="9"/>
        <v>0</v>
      </c>
      <c r="AQ67" s="37">
        <f t="shared" si="10"/>
        <v>0</v>
      </c>
      <c r="AR67" s="37">
        <f t="shared" si="11"/>
        <v>0</v>
      </c>
      <c r="AS67" s="37">
        <f t="shared" si="12"/>
        <v>0</v>
      </c>
      <c r="AT67" s="37">
        <f t="shared" si="23"/>
        <v>0</v>
      </c>
      <c r="AU67" s="37">
        <f t="shared" si="24"/>
        <v>0</v>
      </c>
      <c r="AV67" s="37">
        <f t="shared" si="25"/>
        <v>0</v>
      </c>
      <c r="AW67" s="37">
        <f t="shared" si="26"/>
        <v>0</v>
      </c>
      <c r="AX67" s="37">
        <f t="shared" si="13"/>
        <v>0</v>
      </c>
      <c r="AY67" s="37"/>
      <c r="AZ67" s="37"/>
      <c r="BB67" s="37">
        <f t="shared" si="14"/>
        <v>0</v>
      </c>
      <c r="BC67" s="37">
        <f t="shared" si="15"/>
        <v>0</v>
      </c>
      <c r="BD67" s="37">
        <f t="shared" si="16"/>
        <v>0</v>
      </c>
      <c r="BE67" s="37">
        <f t="shared" si="17"/>
        <v>0</v>
      </c>
      <c r="BF67" s="37">
        <f t="shared" si="18"/>
        <v>0</v>
      </c>
      <c r="BG67" s="37">
        <f t="shared" si="19"/>
        <v>0</v>
      </c>
      <c r="BH67" s="37">
        <f t="shared" si="27"/>
        <v>0</v>
      </c>
      <c r="BJ67" s="37"/>
      <c r="BL67" s="37">
        <f>IF(Uttag!F67="",Uttag!E67,0)/IF(Uttag!$F$2=Listor!$B$5,I67,1)</f>
        <v>0</v>
      </c>
      <c r="BM67" s="37">
        <f>Uttag!F67/IF(Uttag!$F$2=Listor!$B$5,I67,1)</f>
        <v>0</v>
      </c>
      <c r="BO67" s="81">
        <f t="shared" si="20"/>
        <v>12</v>
      </c>
      <c r="BP67" s="37">
        <f>IF(OR(BO67&gt;=10,BO67&lt;=4),Indata!$B$9,Indata!$B$10)</f>
        <v>0</v>
      </c>
    </row>
    <row r="68" spans="1:68" x14ac:dyDescent="0.25">
      <c r="A68" s="155"/>
      <c r="B68" s="37"/>
      <c r="C68" s="37"/>
      <c r="D68" s="148">
        <f t="shared" si="28"/>
        <v>45263</v>
      </c>
      <c r="E68" s="140"/>
      <c r="F68" s="141"/>
      <c r="G68" s="148"/>
      <c r="H68" s="37">
        <f t="shared" si="21"/>
        <v>0</v>
      </c>
      <c r="I68" s="81">
        <f>24+SUMIFS(Listor!$C$16:$C$17,Listor!$B$16:$B$17,Uttag!D68)</f>
        <v>24</v>
      </c>
      <c r="J68" s="37">
        <f t="shared" si="1"/>
        <v>0</v>
      </c>
      <c r="K68" s="37"/>
      <c r="L68" s="160"/>
      <c r="M68" s="207">
        <v>1</v>
      </c>
      <c r="N68" s="207">
        <v>0</v>
      </c>
      <c r="O68" s="151"/>
      <c r="P68" s="166"/>
      <c r="Q68" s="167"/>
      <c r="S68" s="37">
        <f t="shared" ref="S68:S131" si="30">BH68</f>
        <v>0</v>
      </c>
      <c r="U68" s="37">
        <f>(M68+(1-M68)*(1-N68))*L68*_xlfn.XLOOKUP(BO68,Priser!$A$4:$A$15,Priser!$J$4:$J$15)</f>
        <v>0</v>
      </c>
      <c r="V68" s="37">
        <f>AQ68*(SUMIFS(Priser!$J$4:$J$15,Priser!$A$4:$A$15,BO68)-(SUMIFS(Priser!$H$4:$H$15,Priser!$A$4:$A$15,BO68)/SUMIFS(Priser!$I$4:$I$15,Priser!$A$4:$A$15,BO68)))+AP68*(SUMIFS(Priser!$J$4:$J$15,Priser!$A$4:$A$15,BO68)-Priser!$E$6/SUMIFS(Priser!$I$4:$I$15,Priser!$A$4:$A$15,BO68))+AO68*(SUMIFS(Priser!$J$4:$J$15,Priser!$A$4:$A$15,BO68)-Priser!$D$5/SUMIFS(Priser!$I$4:$I$15,Priser!$A$4:$A$15,BO68))+AN68*(SUMIFS(Priser!$J$4:$J$15,Priser!$A$4:$A$15,BO68)-Priser!$C$4/SUMIFS(Priser!$I$4:$I$15,Priser!$A$4:$A$15,BO68))+AM68*(SUMIFS(Priser!$J$4:$J$15,Priser!$A$4:$A$15,BO68)-Priser!$B$4/SUMIFS(Priser!$I$4:$I$15,Priser!$A$4:$A$15,BO68))</f>
        <v>0</v>
      </c>
      <c r="W68" s="37">
        <f t="shared" si="22"/>
        <v>0</v>
      </c>
      <c r="X68" s="37"/>
      <c r="AA68" s="37">
        <f t="shared" si="2"/>
        <v>0</v>
      </c>
      <c r="AB68" s="37">
        <f t="shared" si="29"/>
        <v>0</v>
      </c>
      <c r="AC68" s="37">
        <f t="shared" si="3"/>
        <v>0</v>
      </c>
      <c r="AD68" s="37">
        <f t="shared" si="4"/>
        <v>0</v>
      </c>
      <c r="AE68" s="37">
        <f>IF(AD68&gt;=Priser!$L$7,Priser!$M$7,IF(AD68&gt;=Priser!$L$6,Priser!$M$6,IF(AD68&gt;=Priser!$L$5,Priser!$M$5,IF(AD68&gt;=Priser!$L$4,Priser!$M$4))))</f>
        <v>0</v>
      </c>
      <c r="AF68" s="37">
        <f>AE68*SUMIFS(Priser!$J$4:$J$15,Priser!$A$4:$A$15,$BO68)*AB68</f>
        <v>0</v>
      </c>
      <c r="AG68" s="37">
        <f t="shared" si="5"/>
        <v>0</v>
      </c>
      <c r="AH68" s="37">
        <f>IF(AG68&gt;=Priser!$N$7,Priser!$O$7,IF(AG68&gt;=Priser!$N$6,Priser!$O$6,IF(AG68&gt;=Priser!$N$5,Priser!$O$5,IF(AG68&gt;=Priser!$N$4,Priser!$O$4))))</f>
        <v>0</v>
      </c>
      <c r="AI68" s="37">
        <f>AH68*SUMIFS(Priser!$J$4:$J$15,Priser!$A$4:$A$15,$BO68)*AC68</f>
        <v>0</v>
      </c>
      <c r="AJ68" s="37"/>
      <c r="AK68" s="37"/>
      <c r="AM68" s="37">
        <f t="shared" si="6"/>
        <v>0</v>
      </c>
      <c r="AN68" s="37">
        <f t="shared" si="7"/>
        <v>0</v>
      </c>
      <c r="AO68" s="37">
        <f t="shared" si="8"/>
        <v>0</v>
      </c>
      <c r="AP68" s="37">
        <f t="shared" si="9"/>
        <v>0</v>
      </c>
      <c r="AQ68" s="37">
        <f t="shared" si="10"/>
        <v>0</v>
      </c>
      <c r="AR68" s="37">
        <f t="shared" si="11"/>
        <v>0</v>
      </c>
      <c r="AS68" s="37">
        <f t="shared" si="12"/>
        <v>0</v>
      </c>
      <c r="AT68" s="37">
        <f t="shared" si="23"/>
        <v>0</v>
      </c>
      <c r="AU68" s="37">
        <f t="shared" si="24"/>
        <v>0</v>
      </c>
      <c r="AV68" s="37">
        <f t="shared" si="25"/>
        <v>0</v>
      </c>
      <c r="AW68" s="37">
        <f t="shared" si="26"/>
        <v>0</v>
      </c>
      <c r="AX68" s="37">
        <f t="shared" si="13"/>
        <v>0</v>
      </c>
      <c r="AY68" s="37"/>
      <c r="AZ68" s="37"/>
      <c r="BB68" s="37">
        <f t="shared" si="14"/>
        <v>0</v>
      </c>
      <c r="BC68" s="37">
        <f t="shared" si="15"/>
        <v>0</v>
      </c>
      <c r="BD68" s="37">
        <f t="shared" si="16"/>
        <v>0</v>
      </c>
      <c r="BE68" s="37">
        <f t="shared" si="17"/>
        <v>0</v>
      </c>
      <c r="BF68" s="37">
        <f t="shared" si="18"/>
        <v>0</v>
      </c>
      <c r="BG68" s="37">
        <f t="shared" si="19"/>
        <v>0</v>
      </c>
      <c r="BH68" s="37">
        <f t="shared" si="27"/>
        <v>0</v>
      </c>
      <c r="BJ68" s="37"/>
      <c r="BL68" s="37">
        <f>IF(Uttag!F68="",Uttag!E68,0)/IF(Uttag!$F$2=Listor!$B$5,I68,1)</f>
        <v>0</v>
      </c>
      <c r="BM68" s="37">
        <f>Uttag!F68/IF(Uttag!$F$2=Listor!$B$5,I68,1)</f>
        <v>0</v>
      </c>
      <c r="BO68" s="81">
        <f t="shared" si="20"/>
        <v>12</v>
      </c>
      <c r="BP68" s="37">
        <f>IF(OR(BO68&gt;=10,BO68&lt;=4),Indata!$B$9,Indata!$B$10)</f>
        <v>0</v>
      </c>
    </row>
    <row r="69" spans="1:68" x14ac:dyDescent="0.25">
      <c r="A69" s="155"/>
      <c r="B69" s="37"/>
      <c r="C69" s="37"/>
      <c r="D69" s="148">
        <f t="shared" si="28"/>
        <v>45264</v>
      </c>
      <c r="E69" s="140"/>
      <c r="F69" s="141"/>
      <c r="G69" s="148"/>
      <c r="H69" s="37">
        <f t="shared" si="21"/>
        <v>0</v>
      </c>
      <c r="I69" s="81">
        <f>24+SUMIFS(Listor!$C$16:$C$17,Listor!$B$16:$B$17,Uttag!D69)</f>
        <v>24</v>
      </c>
      <c r="J69" s="37">
        <f t="shared" ref="J69:J132" si="31">SUM(BL69:BM69)</f>
        <v>0</v>
      </c>
      <c r="K69" s="37"/>
      <c r="L69" s="160"/>
      <c r="M69" s="207">
        <v>1</v>
      </c>
      <c r="N69" s="207">
        <v>0</v>
      </c>
      <c r="O69" s="151"/>
      <c r="P69" s="166"/>
      <c r="Q69" s="167"/>
      <c r="S69" s="37">
        <f t="shared" si="30"/>
        <v>0</v>
      </c>
      <c r="U69" s="37">
        <f>(M69+(1-M69)*(1-N69))*L69*_xlfn.XLOOKUP(BO69,Priser!$A$4:$A$15,Priser!$J$4:$J$15)</f>
        <v>0</v>
      </c>
      <c r="V69" s="37">
        <f>AQ69*(SUMIFS(Priser!$J$4:$J$15,Priser!$A$4:$A$15,BO69)-(SUMIFS(Priser!$H$4:$H$15,Priser!$A$4:$A$15,BO69)/SUMIFS(Priser!$I$4:$I$15,Priser!$A$4:$A$15,BO69)))+AP69*(SUMIFS(Priser!$J$4:$J$15,Priser!$A$4:$A$15,BO69)-Priser!$E$6/SUMIFS(Priser!$I$4:$I$15,Priser!$A$4:$A$15,BO69))+AO69*(SUMIFS(Priser!$J$4:$J$15,Priser!$A$4:$A$15,BO69)-Priser!$D$5/SUMIFS(Priser!$I$4:$I$15,Priser!$A$4:$A$15,BO69))+AN69*(SUMIFS(Priser!$J$4:$J$15,Priser!$A$4:$A$15,BO69)-Priser!$C$4/SUMIFS(Priser!$I$4:$I$15,Priser!$A$4:$A$15,BO69))+AM69*(SUMIFS(Priser!$J$4:$J$15,Priser!$A$4:$A$15,BO69)-Priser!$B$4/SUMIFS(Priser!$I$4:$I$15,Priser!$A$4:$A$15,BO69))</f>
        <v>0</v>
      </c>
      <c r="W69" s="37">
        <f t="shared" si="22"/>
        <v>0</v>
      </c>
      <c r="X69" s="37"/>
      <c r="AA69" s="37">
        <f t="shared" ref="AA69:AA132" si="32">MAX(J69-BH69,0)</f>
        <v>0</v>
      </c>
      <c r="AB69" s="37">
        <f t="shared" si="29"/>
        <v>0</v>
      </c>
      <c r="AC69" s="37">
        <f t="shared" ref="AC69:AC132" si="33">MAX(J69-BP69,0)</f>
        <v>0</v>
      </c>
      <c r="AD69" s="37">
        <f t="shared" si="4"/>
        <v>0</v>
      </c>
      <c r="AE69" s="37">
        <f>IF(AD69&gt;=Priser!$L$7,Priser!$M$7,IF(AD69&gt;=Priser!$L$6,Priser!$M$6,IF(AD69&gt;=Priser!$L$5,Priser!$M$5,IF(AD69&gt;=Priser!$L$4,Priser!$M$4))))</f>
        <v>0</v>
      </c>
      <c r="AF69" s="37">
        <f>AE69*SUMIFS(Priser!$J$4:$J$15,Priser!$A$4:$A$15,$BO69)*AB69</f>
        <v>0</v>
      </c>
      <c r="AG69" s="37">
        <f t="shared" si="5"/>
        <v>0</v>
      </c>
      <c r="AH69" s="37">
        <f>IF(AG69&gt;=Priser!$N$7,Priser!$O$7,IF(AG69&gt;=Priser!$N$6,Priser!$O$6,IF(AG69&gt;=Priser!$N$5,Priser!$O$5,IF(AG69&gt;=Priser!$N$4,Priser!$O$4))))</f>
        <v>0</v>
      </c>
      <c r="AI69" s="37">
        <f>AH69*SUMIFS(Priser!$J$4:$J$15,Priser!$A$4:$A$15,$BO69)*AC69</f>
        <v>0</v>
      </c>
      <c r="AJ69" s="37"/>
      <c r="AK69" s="37"/>
      <c r="AM69" s="37">
        <f t="shared" ref="AM69:AM132" si="34">IF(AND((P69-SUM(AN69:AR69)&gt;0),(AS69-(P69-SUM(AN69:AR69))&gt;0)),P69-SUM(AN69:AR69),IF((P69-SUM(AN69:AR69))&gt;0,AS69,0))</f>
        <v>0</v>
      </c>
      <c r="AN69" s="37">
        <f t="shared" ref="AN69:AN132" si="35">IF(AND((P69-SUM(AO69:AR69)&gt;0),(AT69-(P69-SUM(AO69:AR69))&gt;0)),P69-SUM(AO69:AR69),IF((P69-SUM(AO69:AR69))&gt;0,AT69,0))</f>
        <v>0</v>
      </c>
      <c r="AO69" s="37">
        <f t="shared" ref="AO69:AO132" si="36">IF(AND((P69-SUM(AP69:AR69)&gt;0),(AU69-(P69-SUM(AP69:AR69))&gt;0)),P69-SUM(AP69:AR69),IF((P69-SUM(AP69:AR69))&gt;0,AU69,0))</f>
        <v>0</v>
      </c>
      <c r="AP69" s="37">
        <f t="shared" ref="AP69:AP132" si="37">IF(AND((P69-SUM(AQ69:AR69)&gt;0),(AV69-(P69-SUM(AQ69:AR69))&gt;0)),P69-SUM(AQ69:AR69),IF((P69-SUM(AQ69:AR69))&gt;0,AV69,0))</f>
        <v>0</v>
      </c>
      <c r="AQ69" s="37">
        <f t="shared" ref="AQ69:AQ132" si="38">IF(AND((P69-AR69)&gt;0,(AW69-(P69-AR69))&gt;0),(P69-AR69),IF((P69-AR69)&gt;0,AW69,0))</f>
        <v>0</v>
      </c>
      <c r="AR69" s="37">
        <f t="shared" ref="AR69:AR132" si="39">IF(AND(L69&gt;0,(L69-P69)&gt;0),P69,L69)</f>
        <v>0</v>
      </c>
      <c r="AS69" s="37">
        <f t="shared" ref="AS69:AS132" si="40">B$8</f>
        <v>0</v>
      </c>
      <c r="AT69" s="37">
        <f t="shared" si="23"/>
        <v>0</v>
      </c>
      <c r="AU69" s="37">
        <f t="shared" si="24"/>
        <v>0</v>
      </c>
      <c r="AV69" s="37">
        <f t="shared" si="25"/>
        <v>0</v>
      </c>
      <c r="AW69" s="37">
        <f t="shared" si="26"/>
        <v>0</v>
      </c>
      <c r="AX69" s="37">
        <f t="shared" ref="AX69:AX132" si="41">Q69+L69</f>
        <v>0</v>
      </c>
      <c r="AY69" s="37"/>
      <c r="AZ69" s="37"/>
      <c r="BB69" s="37">
        <f t="shared" ref="BB69:BB132" si="42">MAX(AS69-AM69,0)</f>
        <v>0</v>
      </c>
      <c r="BC69" s="37">
        <f t="shared" ref="BC69:BC132" si="43">MAX(AT69-AN69,0)</f>
        <v>0</v>
      </c>
      <c r="BD69" s="37">
        <f t="shared" ref="BD69:BD132" si="44">MAX(AU69-AO69,0)</f>
        <v>0</v>
      </c>
      <c r="BE69" s="37">
        <f t="shared" ref="BE69:BE132" si="45">MAX(AV69-AP69,0)</f>
        <v>0</v>
      </c>
      <c r="BF69" s="37">
        <f t="shared" ref="BF69:BF132" si="46">MAX(AW69-AQ69,0)</f>
        <v>0</v>
      </c>
      <c r="BG69" s="37">
        <f t="shared" ref="BG69:BG132" si="47">MAX(AX69-AR69,0)</f>
        <v>0</v>
      </c>
      <c r="BH69" s="37">
        <f t="shared" si="27"/>
        <v>0</v>
      </c>
      <c r="BJ69" s="37"/>
      <c r="BL69" s="37">
        <f>IF(Uttag!F69="",Uttag!E69,0)/IF(Uttag!$F$2=Listor!$B$5,I69,1)</f>
        <v>0</v>
      </c>
      <c r="BM69" s="37">
        <f>Uttag!F69/IF(Uttag!$F$2=Listor!$B$5,I69,1)</f>
        <v>0</v>
      </c>
      <c r="BO69" s="81">
        <f t="shared" ref="BO69:BO132" si="48">MONTH(D69)</f>
        <v>12</v>
      </c>
      <c r="BP69" s="37">
        <f>IF(OR(BO69&gt;=10,BO69&lt;=4),Indata!$B$9,Indata!$B$10)</f>
        <v>0</v>
      </c>
    </row>
    <row r="70" spans="1:68" x14ac:dyDescent="0.25">
      <c r="A70" s="155"/>
      <c r="B70" s="37"/>
      <c r="C70" s="37"/>
      <c r="D70" s="148">
        <f t="shared" si="28"/>
        <v>45265</v>
      </c>
      <c r="E70" s="140"/>
      <c r="F70" s="141"/>
      <c r="G70" s="148"/>
      <c r="H70" s="37">
        <f t="shared" ref="H70:H133" si="49">I70*J70</f>
        <v>0</v>
      </c>
      <c r="I70" s="81">
        <f>24+SUMIFS(Listor!$C$16:$C$17,Listor!$B$16:$B$17,Uttag!D70)</f>
        <v>24</v>
      </c>
      <c r="J70" s="37">
        <f t="shared" si="31"/>
        <v>0</v>
      </c>
      <c r="K70" s="37"/>
      <c r="L70" s="160"/>
      <c r="M70" s="207">
        <v>1</v>
      </c>
      <c r="N70" s="207">
        <v>0</v>
      </c>
      <c r="O70" s="151"/>
      <c r="P70" s="166"/>
      <c r="Q70" s="167"/>
      <c r="S70" s="37">
        <f t="shared" si="30"/>
        <v>0</v>
      </c>
      <c r="U70" s="37">
        <f>(M70+(1-M70)*(1-N70))*L70*_xlfn.XLOOKUP(BO70,Priser!$A$4:$A$15,Priser!$J$4:$J$15)</f>
        <v>0</v>
      </c>
      <c r="V70" s="37">
        <f>AQ70*(SUMIFS(Priser!$J$4:$J$15,Priser!$A$4:$A$15,BO70)-(SUMIFS(Priser!$H$4:$H$15,Priser!$A$4:$A$15,BO70)/SUMIFS(Priser!$I$4:$I$15,Priser!$A$4:$A$15,BO70)))+AP70*(SUMIFS(Priser!$J$4:$J$15,Priser!$A$4:$A$15,BO70)-Priser!$E$6/SUMIFS(Priser!$I$4:$I$15,Priser!$A$4:$A$15,BO70))+AO70*(SUMIFS(Priser!$J$4:$J$15,Priser!$A$4:$A$15,BO70)-Priser!$D$5/SUMIFS(Priser!$I$4:$I$15,Priser!$A$4:$A$15,BO70))+AN70*(SUMIFS(Priser!$J$4:$J$15,Priser!$A$4:$A$15,BO70)-Priser!$C$4/SUMIFS(Priser!$I$4:$I$15,Priser!$A$4:$A$15,BO70))+AM70*(SUMIFS(Priser!$J$4:$J$15,Priser!$A$4:$A$15,BO70)-Priser!$B$4/SUMIFS(Priser!$I$4:$I$15,Priser!$A$4:$A$15,BO70))</f>
        <v>0</v>
      </c>
      <c r="W70" s="37">
        <f t="shared" ref="W70:W133" si="50">AF70+AI70</f>
        <v>0</v>
      </c>
      <c r="X70" s="37"/>
      <c r="AA70" s="37">
        <f t="shared" si="32"/>
        <v>0</v>
      </c>
      <c r="AB70" s="37">
        <f t="shared" ref="AB70:AB133" si="51">AA70-AC70</f>
        <v>0</v>
      </c>
      <c r="AC70" s="37">
        <f t="shared" si="33"/>
        <v>0</v>
      </c>
      <c r="AD70" s="37">
        <f t="shared" ref="AD70:AD133" si="52">COUNTIFS(AB70,"&gt;0")+IF(BO70=BO69,AD69,0)</f>
        <v>0</v>
      </c>
      <c r="AE70" s="37">
        <f>IF(AD70&gt;=Priser!$L$7,Priser!$M$7,IF(AD70&gt;=Priser!$L$6,Priser!$M$6,IF(AD70&gt;=Priser!$L$5,Priser!$M$5,IF(AD70&gt;=Priser!$L$4,Priser!$M$4))))</f>
        <v>0</v>
      </c>
      <c r="AF70" s="37">
        <f>AE70*SUMIFS(Priser!$J$4:$J$15,Priser!$A$4:$A$15,$BO70)*AB70</f>
        <v>0</v>
      </c>
      <c r="AG70" s="37">
        <f t="shared" ref="AG70:AG133" si="53">COUNTIFS(AC70,"&gt;0")+IF(BO70=BO69,AG69,0)</f>
        <v>0</v>
      </c>
      <c r="AH70" s="37">
        <f>IF(AG70&gt;=Priser!$N$7,Priser!$O$7,IF(AG70&gt;=Priser!$N$6,Priser!$O$6,IF(AG70&gt;=Priser!$N$5,Priser!$O$5,IF(AG70&gt;=Priser!$N$4,Priser!$O$4))))</f>
        <v>0</v>
      </c>
      <c r="AI70" s="37">
        <f>AH70*SUMIFS(Priser!$J$4:$J$15,Priser!$A$4:$A$15,$BO70)*AC70</f>
        <v>0</v>
      </c>
      <c r="AJ70" s="37"/>
      <c r="AK70" s="37"/>
      <c r="AM70" s="37">
        <f t="shared" si="34"/>
        <v>0</v>
      </c>
      <c r="AN70" s="37">
        <f t="shared" si="35"/>
        <v>0</v>
      </c>
      <c r="AO70" s="37">
        <f t="shared" si="36"/>
        <v>0</v>
      </c>
      <c r="AP70" s="37">
        <f t="shared" si="37"/>
        <v>0</v>
      </c>
      <c r="AQ70" s="37">
        <f t="shared" si="38"/>
        <v>0</v>
      </c>
      <c r="AR70" s="37">
        <f t="shared" si="39"/>
        <v>0</v>
      </c>
      <c r="AS70" s="37">
        <f t="shared" si="40"/>
        <v>0</v>
      </c>
      <c r="AT70" s="37">
        <f t="shared" ref="AT70:AT133" si="54">IF(OR(BO70&gt;=10,BO70&lt;=4),B$9,$B$12)</f>
        <v>0</v>
      </c>
      <c r="AU70" s="37">
        <f t="shared" ref="AU70:AU133" si="55">IF(OR(BO70&gt;=11,BO70&lt;=3),B$10,)</f>
        <v>0</v>
      </c>
      <c r="AV70" s="37">
        <f t="shared" ref="AV70:AV133" si="56">IF(OR(BO70=12,BO70&lt;=2),B$11,)</f>
        <v>0</v>
      </c>
      <c r="AW70" s="37">
        <f t="shared" ref="AW70:AW133" si="57">_xlfn.XLOOKUP(BO70,$C$14:$C$25,$B$14:$B$25)</f>
        <v>0</v>
      </c>
      <c r="AX70" s="37">
        <f t="shared" si="41"/>
        <v>0</v>
      </c>
      <c r="AY70" s="37"/>
      <c r="AZ70" s="37"/>
      <c r="BB70" s="37">
        <f t="shared" si="42"/>
        <v>0</v>
      </c>
      <c r="BC70" s="37">
        <f t="shared" si="43"/>
        <v>0</v>
      </c>
      <c r="BD70" s="37">
        <f t="shared" si="44"/>
        <v>0</v>
      </c>
      <c r="BE70" s="37">
        <f t="shared" si="45"/>
        <v>0</v>
      </c>
      <c r="BF70" s="37">
        <f t="shared" si="46"/>
        <v>0</v>
      </c>
      <c r="BG70" s="37">
        <f t="shared" si="47"/>
        <v>0</v>
      </c>
      <c r="BH70" s="37">
        <f t="shared" ref="BH70:BH133" si="58">SUM(BB70:BG70)</f>
        <v>0</v>
      </c>
      <c r="BJ70" s="37"/>
      <c r="BL70" s="37">
        <f>IF(Uttag!F70="",Uttag!E70,0)/IF(Uttag!$F$2=Listor!$B$5,I70,1)</f>
        <v>0</v>
      </c>
      <c r="BM70" s="37">
        <f>Uttag!F70/IF(Uttag!$F$2=Listor!$B$5,I70,1)</f>
        <v>0</v>
      </c>
      <c r="BO70" s="81">
        <f t="shared" si="48"/>
        <v>12</v>
      </c>
      <c r="BP70" s="37">
        <f>IF(OR(BO70&gt;=10,BO70&lt;=4),Indata!$B$9,Indata!$B$10)</f>
        <v>0</v>
      </c>
    </row>
    <row r="71" spans="1:68" x14ac:dyDescent="0.25">
      <c r="A71" s="155"/>
      <c r="B71" s="37"/>
      <c r="C71" s="37"/>
      <c r="D71" s="148">
        <f t="shared" ref="D71:D134" si="59">D70+1</f>
        <v>45266</v>
      </c>
      <c r="E71" s="140"/>
      <c r="F71" s="141"/>
      <c r="G71" s="148"/>
      <c r="H71" s="37">
        <f t="shared" si="49"/>
        <v>0</v>
      </c>
      <c r="I71" s="81">
        <f>24+SUMIFS(Listor!$C$16:$C$17,Listor!$B$16:$B$17,Uttag!D71)</f>
        <v>24</v>
      </c>
      <c r="J71" s="37">
        <f t="shared" si="31"/>
        <v>0</v>
      </c>
      <c r="K71" s="37"/>
      <c r="L71" s="160"/>
      <c r="M71" s="207">
        <v>1</v>
      </c>
      <c r="N71" s="207">
        <v>0</v>
      </c>
      <c r="O71" s="151"/>
      <c r="P71" s="166"/>
      <c r="Q71" s="167"/>
      <c r="S71" s="37">
        <f t="shared" si="30"/>
        <v>0</v>
      </c>
      <c r="U71" s="37">
        <f>(M71+(1-M71)*(1-N71))*L71*_xlfn.XLOOKUP(BO71,Priser!$A$4:$A$15,Priser!$J$4:$J$15)</f>
        <v>0</v>
      </c>
      <c r="V71" s="37">
        <f>AQ71*(SUMIFS(Priser!$J$4:$J$15,Priser!$A$4:$A$15,BO71)-(SUMIFS(Priser!$H$4:$H$15,Priser!$A$4:$A$15,BO71)/SUMIFS(Priser!$I$4:$I$15,Priser!$A$4:$A$15,BO71)))+AP71*(SUMIFS(Priser!$J$4:$J$15,Priser!$A$4:$A$15,BO71)-Priser!$E$6/SUMIFS(Priser!$I$4:$I$15,Priser!$A$4:$A$15,BO71))+AO71*(SUMIFS(Priser!$J$4:$J$15,Priser!$A$4:$A$15,BO71)-Priser!$D$5/SUMIFS(Priser!$I$4:$I$15,Priser!$A$4:$A$15,BO71))+AN71*(SUMIFS(Priser!$J$4:$J$15,Priser!$A$4:$A$15,BO71)-Priser!$C$4/SUMIFS(Priser!$I$4:$I$15,Priser!$A$4:$A$15,BO71))+AM71*(SUMIFS(Priser!$J$4:$J$15,Priser!$A$4:$A$15,BO71)-Priser!$B$4/SUMIFS(Priser!$I$4:$I$15,Priser!$A$4:$A$15,BO71))</f>
        <v>0</v>
      </c>
      <c r="W71" s="37">
        <f t="shared" si="50"/>
        <v>0</v>
      </c>
      <c r="X71" s="37"/>
      <c r="AA71" s="37">
        <f t="shared" si="32"/>
        <v>0</v>
      </c>
      <c r="AB71" s="37">
        <f t="shared" si="51"/>
        <v>0</v>
      </c>
      <c r="AC71" s="37">
        <f t="shared" si="33"/>
        <v>0</v>
      </c>
      <c r="AD71" s="37">
        <f t="shared" si="52"/>
        <v>0</v>
      </c>
      <c r="AE71" s="37">
        <f>IF(AD71&gt;=Priser!$L$7,Priser!$M$7,IF(AD71&gt;=Priser!$L$6,Priser!$M$6,IF(AD71&gt;=Priser!$L$5,Priser!$M$5,IF(AD71&gt;=Priser!$L$4,Priser!$M$4))))</f>
        <v>0</v>
      </c>
      <c r="AF71" s="37">
        <f>AE71*SUMIFS(Priser!$J$4:$J$15,Priser!$A$4:$A$15,$BO71)*AB71</f>
        <v>0</v>
      </c>
      <c r="AG71" s="37">
        <f t="shared" si="53"/>
        <v>0</v>
      </c>
      <c r="AH71" s="37">
        <f>IF(AG71&gt;=Priser!$N$7,Priser!$O$7,IF(AG71&gt;=Priser!$N$6,Priser!$O$6,IF(AG71&gt;=Priser!$N$5,Priser!$O$5,IF(AG71&gt;=Priser!$N$4,Priser!$O$4))))</f>
        <v>0</v>
      </c>
      <c r="AI71" s="37">
        <f>AH71*SUMIFS(Priser!$J$4:$J$15,Priser!$A$4:$A$15,$BO71)*AC71</f>
        <v>0</v>
      </c>
      <c r="AJ71" s="37"/>
      <c r="AK71" s="37"/>
      <c r="AM71" s="37">
        <f t="shared" si="34"/>
        <v>0</v>
      </c>
      <c r="AN71" s="37">
        <f t="shared" si="35"/>
        <v>0</v>
      </c>
      <c r="AO71" s="37">
        <f t="shared" si="36"/>
        <v>0</v>
      </c>
      <c r="AP71" s="37">
        <f t="shared" si="37"/>
        <v>0</v>
      </c>
      <c r="AQ71" s="37">
        <f t="shared" si="38"/>
        <v>0</v>
      </c>
      <c r="AR71" s="37">
        <f t="shared" si="39"/>
        <v>0</v>
      </c>
      <c r="AS71" s="37">
        <f t="shared" si="40"/>
        <v>0</v>
      </c>
      <c r="AT71" s="37">
        <f t="shared" si="54"/>
        <v>0</v>
      </c>
      <c r="AU71" s="37">
        <f t="shared" si="55"/>
        <v>0</v>
      </c>
      <c r="AV71" s="37">
        <f t="shared" si="56"/>
        <v>0</v>
      </c>
      <c r="AW71" s="37">
        <f t="shared" si="57"/>
        <v>0</v>
      </c>
      <c r="AX71" s="37">
        <f t="shared" si="41"/>
        <v>0</v>
      </c>
      <c r="AY71" s="37"/>
      <c r="AZ71" s="37"/>
      <c r="BB71" s="37">
        <f t="shared" si="42"/>
        <v>0</v>
      </c>
      <c r="BC71" s="37">
        <f t="shared" si="43"/>
        <v>0</v>
      </c>
      <c r="BD71" s="37">
        <f t="shared" si="44"/>
        <v>0</v>
      </c>
      <c r="BE71" s="37">
        <f t="shared" si="45"/>
        <v>0</v>
      </c>
      <c r="BF71" s="37">
        <f t="shared" si="46"/>
        <v>0</v>
      </c>
      <c r="BG71" s="37">
        <f t="shared" si="47"/>
        <v>0</v>
      </c>
      <c r="BH71" s="37">
        <f t="shared" si="58"/>
        <v>0</v>
      </c>
      <c r="BJ71" s="37"/>
      <c r="BL71" s="37">
        <f>IF(Uttag!F71="",Uttag!E71,0)/IF(Uttag!$F$2=Listor!$B$5,I71,1)</f>
        <v>0</v>
      </c>
      <c r="BM71" s="37">
        <f>Uttag!F71/IF(Uttag!$F$2=Listor!$B$5,I71,1)</f>
        <v>0</v>
      </c>
      <c r="BO71" s="81">
        <f t="shared" si="48"/>
        <v>12</v>
      </c>
      <c r="BP71" s="37">
        <f>IF(OR(BO71&gt;=10,BO71&lt;=4),Indata!$B$9,Indata!$B$10)</f>
        <v>0</v>
      </c>
    </row>
    <row r="72" spans="1:68" x14ac:dyDescent="0.25">
      <c r="A72" s="155"/>
      <c r="B72" s="37"/>
      <c r="C72" s="37"/>
      <c r="D72" s="148">
        <f t="shared" si="59"/>
        <v>45267</v>
      </c>
      <c r="E72" s="140"/>
      <c r="F72" s="141"/>
      <c r="G72" s="148"/>
      <c r="H72" s="37">
        <f t="shared" si="49"/>
        <v>0</v>
      </c>
      <c r="I72" s="81">
        <f>24+SUMIFS(Listor!$C$16:$C$17,Listor!$B$16:$B$17,Uttag!D72)</f>
        <v>24</v>
      </c>
      <c r="J72" s="37">
        <f t="shared" si="31"/>
        <v>0</v>
      </c>
      <c r="K72" s="37"/>
      <c r="L72" s="160"/>
      <c r="M72" s="207">
        <v>1</v>
      </c>
      <c r="N72" s="207">
        <v>0</v>
      </c>
      <c r="O72" s="151"/>
      <c r="P72" s="166"/>
      <c r="Q72" s="167"/>
      <c r="S72" s="37">
        <f t="shared" si="30"/>
        <v>0</v>
      </c>
      <c r="U72" s="37">
        <f>(M72+(1-M72)*(1-N72))*L72*_xlfn.XLOOKUP(BO72,Priser!$A$4:$A$15,Priser!$J$4:$J$15)</f>
        <v>0</v>
      </c>
      <c r="V72" s="37">
        <f>AQ72*(SUMIFS(Priser!$J$4:$J$15,Priser!$A$4:$A$15,BO72)-(SUMIFS(Priser!$H$4:$H$15,Priser!$A$4:$A$15,BO72)/SUMIFS(Priser!$I$4:$I$15,Priser!$A$4:$A$15,BO72)))+AP72*(SUMIFS(Priser!$J$4:$J$15,Priser!$A$4:$A$15,BO72)-Priser!$E$6/SUMIFS(Priser!$I$4:$I$15,Priser!$A$4:$A$15,BO72))+AO72*(SUMIFS(Priser!$J$4:$J$15,Priser!$A$4:$A$15,BO72)-Priser!$D$5/SUMIFS(Priser!$I$4:$I$15,Priser!$A$4:$A$15,BO72))+AN72*(SUMIFS(Priser!$J$4:$J$15,Priser!$A$4:$A$15,BO72)-Priser!$C$4/SUMIFS(Priser!$I$4:$I$15,Priser!$A$4:$A$15,BO72))+AM72*(SUMIFS(Priser!$J$4:$J$15,Priser!$A$4:$A$15,BO72)-Priser!$B$4/SUMIFS(Priser!$I$4:$I$15,Priser!$A$4:$A$15,BO72))</f>
        <v>0</v>
      </c>
      <c r="W72" s="37">
        <f t="shared" si="50"/>
        <v>0</v>
      </c>
      <c r="X72" s="37"/>
      <c r="AA72" s="37">
        <f t="shared" si="32"/>
        <v>0</v>
      </c>
      <c r="AB72" s="37">
        <f t="shared" si="51"/>
        <v>0</v>
      </c>
      <c r="AC72" s="37">
        <f t="shared" si="33"/>
        <v>0</v>
      </c>
      <c r="AD72" s="37">
        <f t="shared" si="52"/>
        <v>0</v>
      </c>
      <c r="AE72" s="37">
        <f>IF(AD72&gt;=Priser!$L$7,Priser!$M$7,IF(AD72&gt;=Priser!$L$6,Priser!$M$6,IF(AD72&gt;=Priser!$L$5,Priser!$M$5,IF(AD72&gt;=Priser!$L$4,Priser!$M$4))))</f>
        <v>0</v>
      </c>
      <c r="AF72" s="37">
        <f>AE72*SUMIFS(Priser!$J$4:$J$15,Priser!$A$4:$A$15,$BO72)*AB72</f>
        <v>0</v>
      </c>
      <c r="AG72" s="37">
        <f t="shared" si="53"/>
        <v>0</v>
      </c>
      <c r="AH72" s="37">
        <f>IF(AG72&gt;=Priser!$N$7,Priser!$O$7,IF(AG72&gt;=Priser!$N$6,Priser!$O$6,IF(AG72&gt;=Priser!$N$5,Priser!$O$5,IF(AG72&gt;=Priser!$N$4,Priser!$O$4))))</f>
        <v>0</v>
      </c>
      <c r="AI72" s="37">
        <f>AH72*SUMIFS(Priser!$J$4:$J$15,Priser!$A$4:$A$15,$BO72)*AC72</f>
        <v>0</v>
      </c>
      <c r="AJ72" s="37"/>
      <c r="AK72" s="37"/>
      <c r="AM72" s="37">
        <f t="shared" si="34"/>
        <v>0</v>
      </c>
      <c r="AN72" s="37">
        <f t="shared" si="35"/>
        <v>0</v>
      </c>
      <c r="AO72" s="37">
        <f t="shared" si="36"/>
        <v>0</v>
      </c>
      <c r="AP72" s="37">
        <f t="shared" si="37"/>
        <v>0</v>
      </c>
      <c r="AQ72" s="37">
        <f t="shared" si="38"/>
        <v>0</v>
      </c>
      <c r="AR72" s="37">
        <f t="shared" si="39"/>
        <v>0</v>
      </c>
      <c r="AS72" s="37">
        <f t="shared" si="40"/>
        <v>0</v>
      </c>
      <c r="AT72" s="37">
        <f t="shared" si="54"/>
        <v>0</v>
      </c>
      <c r="AU72" s="37">
        <f t="shared" si="55"/>
        <v>0</v>
      </c>
      <c r="AV72" s="37">
        <f t="shared" si="56"/>
        <v>0</v>
      </c>
      <c r="AW72" s="37">
        <f t="shared" si="57"/>
        <v>0</v>
      </c>
      <c r="AX72" s="37">
        <f t="shared" si="41"/>
        <v>0</v>
      </c>
      <c r="AY72" s="37"/>
      <c r="AZ72" s="37"/>
      <c r="BB72" s="37">
        <f t="shared" si="42"/>
        <v>0</v>
      </c>
      <c r="BC72" s="37">
        <f t="shared" si="43"/>
        <v>0</v>
      </c>
      <c r="BD72" s="37">
        <f t="shared" si="44"/>
        <v>0</v>
      </c>
      <c r="BE72" s="37">
        <f t="shared" si="45"/>
        <v>0</v>
      </c>
      <c r="BF72" s="37">
        <f t="shared" si="46"/>
        <v>0</v>
      </c>
      <c r="BG72" s="37">
        <f t="shared" si="47"/>
        <v>0</v>
      </c>
      <c r="BH72" s="37">
        <f t="shared" si="58"/>
        <v>0</v>
      </c>
      <c r="BJ72" s="37"/>
      <c r="BL72" s="37">
        <f>IF(Uttag!F72="",Uttag!E72,0)/IF(Uttag!$F$2=Listor!$B$5,I72,1)</f>
        <v>0</v>
      </c>
      <c r="BM72" s="37">
        <f>Uttag!F72/IF(Uttag!$F$2=Listor!$B$5,I72,1)</f>
        <v>0</v>
      </c>
      <c r="BO72" s="81">
        <f t="shared" si="48"/>
        <v>12</v>
      </c>
      <c r="BP72" s="37">
        <f>IF(OR(BO72&gt;=10,BO72&lt;=4),Indata!$B$9,Indata!$B$10)</f>
        <v>0</v>
      </c>
    </row>
    <row r="73" spans="1:68" x14ac:dyDescent="0.25">
      <c r="D73" s="148">
        <f t="shared" si="59"/>
        <v>45268</v>
      </c>
      <c r="E73" s="140"/>
      <c r="F73" s="141"/>
      <c r="G73" s="148"/>
      <c r="H73" s="37">
        <f t="shared" si="49"/>
        <v>0</v>
      </c>
      <c r="I73" s="81">
        <f>24+SUMIFS(Listor!$C$16:$C$17,Listor!$B$16:$B$17,Uttag!D73)</f>
        <v>24</v>
      </c>
      <c r="J73" s="37">
        <f t="shared" si="31"/>
        <v>0</v>
      </c>
      <c r="K73" s="37"/>
      <c r="L73" s="160"/>
      <c r="M73" s="207">
        <v>1</v>
      </c>
      <c r="N73" s="207">
        <v>0</v>
      </c>
      <c r="O73" s="151"/>
      <c r="P73" s="166"/>
      <c r="Q73" s="167"/>
      <c r="S73" s="37">
        <f t="shared" si="30"/>
        <v>0</v>
      </c>
      <c r="U73" s="37">
        <f>(M73+(1-M73)*(1-N73))*L73*_xlfn.XLOOKUP(BO73,Priser!$A$4:$A$15,Priser!$J$4:$J$15)</f>
        <v>0</v>
      </c>
      <c r="V73" s="37">
        <f>AQ73*(SUMIFS(Priser!$J$4:$J$15,Priser!$A$4:$A$15,BO73)-(SUMIFS(Priser!$H$4:$H$15,Priser!$A$4:$A$15,BO73)/SUMIFS(Priser!$I$4:$I$15,Priser!$A$4:$A$15,BO73)))+AP73*(SUMIFS(Priser!$J$4:$J$15,Priser!$A$4:$A$15,BO73)-Priser!$E$6/SUMIFS(Priser!$I$4:$I$15,Priser!$A$4:$A$15,BO73))+AO73*(SUMIFS(Priser!$J$4:$J$15,Priser!$A$4:$A$15,BO73)-Priser!$D$5/SUMIFS(Priser!$I$4:$I$15,Priser!$A$4:$A$15,BO73))+AN73*(SUMIFS(Priser!$J$4:$J$15,Priser!$A$4:$A$15,BO73)-Priser!$C$4/SUMIFS(Priser!$I$4:$I$15,Priser!$A$4:$A$15,BO73))+AM73*(SUMIFS(Priser!$J$4:$J$15,Priser!$A$4:$A$15,BO73)-Priser!$B$4/SUMIFS(Priser!$I$4:$I$15,Priser!$A$4:$A$15,BO73))</f>
        <v>0</v>
      </c>
      <c r="W73" s="37">
        <f t="shared" si="50"/>
        <v>0</v>
      </c>
      <c r="X73" s="37"/>
      <c r="AA73" s="37">
        <f t="shared" si="32"/>
        <v>0</v>
      </c>
      <c r="AB73" s="37">
        <f t="shared" si="51"/>
        <v>0</v>
      </c>
      <c r="AC73" s="37">
        <f t="shared" si="33"/>
        <v>0</v>
      </c>
      <c r="AD73" s="37">
        <f t="shared" si="52"/>
        <v>0</v>
      </c>
      <c r="AE73" s="37">
        <f>IF(AD73&gt;=Priser!$L$7,Priser!$M$7,IF(AD73&gt;=Priser!$L$6,Priser!$M$6,IF(AD73&gt;=Priser!$L$5,Priser!$M$5,IF(AD73&gt;=Priser!$L$4,Priser!$M$4))))</f>
        <v>0</v>
      </c>
      <c r="AF73" s="37">
        <f>AE73*SUMIFS(Priser!$J$4:$J$15,Priser!$A$4:$A$15,$BO73)*AB73</f>
        <v>0</v>
      </c>
      <c r="AG73" s="37">
        <f t="shared" si="53"/>
        <v>0</v>
      </c>
      <c r="AH73" s="37">
        <f>IF(AG73&gt;=Priser!$N$7,Priser!$O$7,IF(AG73&gt;=Priser!$N$6,Priser!$O$6,IF(AG73&gt;=Priser!$N$5,Priser!$O$5,IF(AG73&gt;=Priser!$N$4,Priser!$O$4))))</f>
        <v>0</v>
      </c>
      <c r="AI73" s="37">
        <f>AH73*SUMIFS(Priser!$J$4:$J$15,Priser!$A$4:$A$15,$BO73)*AC73</f>
        <v>0</v>
      </c>
      <c r="AJ73" s="37"/>
      <c r="AK73" s="37"/>
      <c r="AM73" s="37">
        <f t="shared" si="34"/>
        <v>0</v>
      </c>
      <c r="AN73" s="37">
        <f t="shared" si="35"/>
        <v>0</v>
      </c>
      <c r="AO73" s="37">
        <f t="shared" si="36"/>
        <v>0</v>
      </c>
      <c r="AP73" s="37">
        <f t="shared" si="37"/>
        <v>0</v>
      </c>
      <c r="AQ73" s="37">
        <f t="shared" si="38"/>
        <v>0</v>
      </c>
      <c r="AR73" s="37">
        <f t="shared" si="39"/>
        <v>0</v>
      </c>
      <c r="AS73" s="37">
        <f t="shared" si="40"/>
        <v>0</v>
      </c>
      <c r="AT73" s="37">
        <f t="shared" si="54"/>
        <v>0</v>
      </c>
      <c r="AU73" s="37">
        <f t="shared" si="55"/>
        <v>0</v>
      </c>
      <c r="AV73" s="37">
        <f t="shared" si="56"/>
        <v>0</v>
      </c>
      <c r="AW73" s="37">
        <f t="shared" si="57"/>
        <v>0</v>
      </c>
      <c r="AX73" s="37">
        <f t="shared" si="41"/>
        <v>0</v>
      </c>
      <c r="AY73" s="37"/>
      <c r="AZ73" s="37"/>
      <c r="BB73" s="37">
        <f t="shared" si="42"/>
        <v>0</v>
      </c>
      <c r="BC73" s="37">
        <f t="shared" si="43"/>
        <v>0</v>
      </c>
      <c r="BD73" s="37">
        <f t="shared" si="44"/>
        <v>0</v>
      </c>
      <c r="BE73" s="37">
        <f t="shared" si="45"/>
        <v>0</v>
      </c>
      <c r="BF73" s="37">
        <f t="shared" si="46"/>
        <v>0</v>
      </c>
      <c r="BG73" s="37">
        <f t="shared" si="47"/>
        <v>0</v>
      </c>
      <c r="BH73" s="37">
        <f t="shared" si="58"/>
        <v>0</v>
      </c>
      <c r="BJ73" s="37"/>
      <c r="BL73" s="37">
        <f>IF(Uttag!F73="",Uttag!E73,0)/IF(Uttag!$F$2=Listor!$B$5,I73,1)</f>
        <v>0</v>
      </c>
      <c r="BM73" s="37">
        <f>Uttag!F73/IF(Uttag!$F$2=Listor!$B$5,I73,1)</f>
        <v>0</v>
      </c>
      <c r="BO73" s="81">
        <f t="shared" si="48"/>
        <v>12</v>
      </c>
      <c r="BP73" s="37">
        <f>IF(OR(BO73&gt;=10,BO73&lt;=4),Indata!$B$9,Indata!$B$10)</f>
        <v>0</v>
      </c>
    </row>
    <row r="74" spans="1:68" x14ac:dyDescent="0.25">
      <c r="D74" s="148">
        <f t="shared" si="59"/>
        <v>45269</v>
      </c>
      <c r="E74" s="140"/>
      <c r="F74" s="141"/>
      <c r="G74" s="148"/>
      <c r="H74" s="37">
        <f t="shared" si="49"/>
        <v>0</v>
      </c>
      <c r="I74" s="81">
        <f>24+SUMIFS(Listor!$C$16:$C$17,Listor!$B$16:$B$17,Uttag!D74)</f>
        <v>24</v>
      </c>
      <c r="J74" s="37">
        <f t="shared" si="31"/>
        <v>0</v>
      </c>
      <c r="K74" s="37"/>
      <c r="L74" s="160"/>
      <c r="M74" s="207">
        <v>1</v>
      </c>
      <c r="N74" s="207">
        <v>0</v>
      </c>
      <c r="O74" s="151"/>
      <c r="P74" s="166"/>
      <c r="Q74" s="167"/>
      <c r="S74" s="37">
        <f t="shared" si="30"/>
        <v>0</v>
      </c>
      <c r="U74" s="37">
        <f>(M74+(1-M74)*(1-N74))*L74*_xlfn.XLOOKUP(BO74,Priser!$A$4:$A$15,Priser!$J$4:$J$15)</f>
        <v>0</v>
      </c>
      <c r="V74" s="37">
        <f>AQ74*(SUMIFS(Priser!$J$4:$J$15,Priser!$A$4:$A$15,BO74)-(SUMIFS(Priser!$H$4:$H$15,Priser!$A$4:$A$15,BO74)/SUMIFS(Priser!$I$4:$I$15,Priser!$A$4:$A$15,BO74)))+AP74*(SUMIFS(Priser!$J$4:$J$15,Priser!$A$4:$A$15,BO74)-Priser!$E$6/SUMIFS(Priser!$I$4:$I$15,Priser!$A$4:$A$15,BO74))+AO74*(SUMIFS(Priser!$J$4:$J$15,Priser!$A$4:$A$15,BO74)-Priser!$D$5/SUMIFS(Priser!$I$4:$I$15,Priser!$A$4:$A$15,BO74))+AN74*(SUMIFS(Priser!$J$4:$J$15,Priser!$A$4:$A$15,BO74)-Priser!$C$4/SUMIFS(Priser!$I$4:$I$15,Priser!$A$4:$A$15,BO74))+AM74*(SUMIFS(Priser!$J$4:$J$15,Priser!$A$4:$A$15,BO74)-Priser!$B$4/SUMIFS(Priser!$I$4:$I$15,Priser!$A$4:$A$15,BO74))</f>
        <v>0</v>
      </c>
      <c r="W74" s="37">
        <f t="shared" si="50"/>
        <v>0</v>
      </c>
      <c r="X74" s="37"/>
      <c r="AA74" s="37">
        <f t="shared" si="32"/>
        <v>0</v>
      </c>
      <c r="AB74" s="37">
        <f t="shared" si="51"/>
        <v>0</v>
      </c>
      <c r="AC74" s="37">
        <f t="shared" si="33"/>
        <v>0</v>
      </c>
      <c r="AD74" s="37">
        <f t="shared" si="52"/>
        <v>0</v>
      </c>
      <c r="AE74" s="37">
        <f>IF(AD74&gt;=Priser!$L$7,Priser!$M$7,IF(AD74&gt;=Priser!$L$6,Priser!$M$6,IF(AD74&gt;=Priser!$L$5,Priser!$M$5,IF(AD74&gt;=Priser!$L$4,Priser!$M$4))))</f>
        <v>0</v>
      </c>
      <c r="AF74" s="37">
        <f>AE74*SUMIFS(Priser!$J$4:$J$15,Priser!$A$4:$A$15,$BO74)*AB74</f>
        <v>0</v>
      </c>
      <c r="AG74" s="37">
        <f t="shared" si="53"/>
        <v>0</v>
      </c>
      <c r="AH74" s="37">
        <f>IF(AG74&gt;=Priser!$N$7,Priser!$O$7,IF(AG74&gt;=Priser!$N$6,Priser!$O$6,IF(AG74&gt;=Priser!$N$5,Priser!$O$5,IF(AG74&gt;=Priser!$N$4,Priser!$O$4))))</f>
        <v>0</v>
      </c>
      <c r="AI74" s="37">
        <f>AH74*SUMIFS(Priser!$J$4:$J$15,Priser!$A$4:$A$15,$BO74)*AC74</f>
        <v>0</v>
      </c>
      <c r="AJ74" s="37"/>
      <c r="AK74" s="37"/>
      <c r="AM74" s="37">
        <f t="shared" si="34"/>
        <v>0</v>
      </c>
      <c r="AN74" s="37">
        <f t="shared" si="35"/>
        <v>0</v>
      </c>
      <c r="AO74" s="37">
        <f t="shared" si="36"/>
        <v>0</v>
      </c>
      <c r="AP74" s="37">
        <f t="shared" si="37"/>
        <v>0</v>
      </c>
      <c r="AQ74" s="37">
        <f t="shared" si="38"/>
        <v>0</v>
      </c>
      <c r="AR74" s="37">
        <f t="shared" si="39"/>
        <v>0</v>
      </c>
      <c r="AS74" s="37">
        <f t="shared" si="40"/>
        <v>0</v>
      </c>
      <c r="AT74" s="37">
        <f t="shared" si="54"/>
        <v>0</v>
      </c>
      <c r="AU74" s="37">
        <f t="shared" si="55"/>
        <v>0</v>
      </c>
      <c r="AV74" s="37">
        <f t="shared" si="56"/>
        <v>0</v>
      </c>
      <c r="AW74" s="37">
        <f t="shared" si="57"/>
        <v>0</v>
      </c>
      <c r="AX74" s="37">
        <f t="shared" si="41"/>
        <v>0</v>
      </c>
      <c r="AY74" s="37"/>
      <c r="AZ74" s="37"/>
      <c r="BB74" s="37">
        <f t="shared" si="42"/>
        <v>0</v>
      </c>
      <c r="BC74" s="37">
        <f t="shared" si="43"/>
        <v>0</v>
      </c>
      <c r="BD74" s="37">
        <f t="shared" si="44"/>
        <v>0</v>
      </c>
      <c r="BE74" s="37">
        <f t="shared" si="45"/>
        <v>0</v>
      </c>
      <c r="BF74" s="37">
        <f t="shared" si="46"/>
        <v>0</v>
      </c>
      <c r="BG74" s="37">
        <f t="shared" si="47"/>
        <v>0</v>
      </c>
      <c r="BH74" s="37">
        <f t="shared" si="58"/>
        <v>0</v>
      </c>
      <c r="BJ74" s="37"/>
      <c r="BL74" s="37">
        <f>IF(Uttag!F74="",Uttag!E74,0)/IF(Uttag!$F$2=Listor!$B$5,I74,1)</f>
        <v>0</v>
      </c>
      <c r="BM74" s="37">
        <f>Uttag!F74/IF(Uttag!$F$2=Listor!$B$5,I74,1)</f>
        <v>0</v>
      </c>
      <c r="BO74" s="81">
        <f t="shared" si="48"/>
        <v>12</v>
      </c>
      <c r="BP74" s="37">
        <f>IF(OR(BO74&gt;=10,BO74&lt;=4),Indata!$B$9,Indata!$B$10)</f>
        <v>0</v>
      </c>
    </row>
    <row r="75" spans="1:68" x14ac:dyDescent="0.25">
      <c r="A75" s="156"/>
      <c r="D75" s="148">
        <f t="shared" si="59"/>
        <v>45270</v>
      </c>
      <c r="E75" s="140"/>
      <c r="F75" s="141"/>
      <c r="G75" s="148"/>
      <c r="H75" s="37">
        <f t="shared" si="49"/>
        <v>0</v>
      </c>
      <c r="I75" s="81">
        <f>24+SUMIFS(Listor!$C$16:$C$17,Listor!$B$16:$B$17,Uttag!D75)</f>
        <v>24</v>
      </c>
      <c r="J75" s="37">
        <f t="shared" si="31"/>
        <v>0</v>
      </c>
      <c r="K75" s="37"/>
      <c r="L75" s="160"/>
      <c r="M75" s="207">
        <v>1</v>
      </c>
      <c r="N75" s="207">
        <v>0</v>
      </c>
      <c r="O75" s="151"/>
      <c r="P75" s="166"/>
      <c r="Q75" s="167"/>
      <c r="S75" s="37">
        <f t="shared" si="30"/>
        <v>0</v>
      </c>
      <c r="U75" s="37">
        <f>(M75+(1-M75)*(1-N75))*L75*_xlfn.XLOOKUP(BO75,Priser!$A$4:$A$15,Priser!$J$4:$J$15)</f>
        <v>0</v>
      </c>
      <c r="V75" s="37">
        <f>AQ75*(SUMIFS(Priser!$J$4:$J$15,Priser!$A$4:$A$15,BO75)-(SUMIFS(Priser!$H$4:$H$15,Priser!$A$4:$A$15,BO75)/SUMIFS(Priser!$I$4:$I$15,Priser!$A$4:$A$15,BO75)))+AP75*(SUMIFS(Priser!$J$4:$J$15,Priser!$A$4:$A$15,BO75)-Priser!$E$6/SUMIFS(Priser!$I$4:$I$15,Priser!$A$4:$A$15,BO75))+AO75*(SUMIFS(Priser!$J$4:$J$15,Priser!$A$4:$A$15,BO75)-Priser!$D$5/SUMIFS(Priser!$I$4:$I$15,Priser!$A$4:$A$15,BO75))+AN75*(SUMIFS(Priser!$J$4:$J$15,Priser!$A$4:$A$15,BO75)-Priser!$C$4/SUMIFS(Priser!$I$4:$I$15,Priser!$A$4:$A$15,BO75))+AM75*(SUMIFS(Priser!$J$4:$J$15,Priser!$A$4:$A$15,BO75)-Priser!$B$4/SUMIFS(Priser!$I$4:$I$15,Priser!$A$4:$A$15,BO75))</f>
        <v>0</v>
      </c>
      <c r="W75" s="37">
        <f t="shared" si="50"/>
        <v>0</v>
      </c>
      <c r="X75" s="37"/>
      <c r="AA75" s="37">
        <f t="shared" si="32"/>
        <v>0</v>
      </c>
      <c r="AB75" s="37">
        <f t="shared" si="51"/>
        <v>0</v>
      </c>
      <c r="AC75" s="37">
        <f t="shared" si="33"/>
        <v>0</v>
      </c>
      <c r="AD75" s="37">
        <f t="shared" si="52"/>
        <v>0</v>
      </c>
      <c r="AE75" s="37">
        <f>IF(AD75&gt;=Priser!$L$7,Priser!$M$7,IF(AD75&gt;=Priser!$L$6,Priser!$M$6,IF(AD75&gt;=Priser!$L$5,Priser!$M$5,IF(AD75&gt;=Priser!$L$4,Priser!$M$4))))</f>
        <v>0</v>
      </c>
      <c r="AF75" s="37">
        <f>AE75*SUMIFS(Priser!$J$4:$J$15,Priser!$A$4:$A$15,$BO75)*AB75</f>
        <v>0</v>
      </c>
      <c r="AG75" s="37">
        <f t="shared" si="53"/>
        <v>0</v>
      </c>
      <c r="AH75" s="37">
        <f>IF(AG75&gt;=Priser!$N$7,Priser!$O$7,IF(AG75&gt;=Priser!$N$6,Priser!$O$6,IF(AG75&gt;=Priser!$N$5,Priser!$O$5,IF(AG75&gt;=Priser!$N$4,Priser!$O$4))))</f>
        <v>0</v>
      </c>
      <c r="AI75" s="37">
        <f>AH75*SUMIFS(Priser!$J$4:$J$15,Priser!$A$4:$A$15,$BO75)*AC75</f>
        <v>0</v>
      </c>
      <c r="AJ75" s="37"/>
      <c r="AK75" s="37"/>
      <c r="AM75" s="37">
        <f t="shared" si="34"/>
        <v>0</v>
      </c>
      <c r="AN75" s="37">
        <f t="shared" si="35"/>
        <v>0</v>
      </c>
      <c r="AO75" s="37">
        <f t="shared" si="36"/>
        <v>0</v>
      </c>
      <c r="AP75" s="37">
        <f t="shared" si="37"/>
        <v>0</v>
      </c>
      <c r="AQ75" s="37">
        <f t="shared" si="38"/>
        <v>0</v>
      </c>
      <c r="AR75" s="37">
        <f t="shared" si="39"/>
        <v>0</v>
      </c>
      <c r="AS75" s="37">
        <f t="shared" si="40"/>
        <v>0</v>
      </c>
      <c r="AT75" s="37">
        <f t="shared" si="54"/>
        <v>0</v>
      </c>
      <c r="AU75" s="37">
        <f t="shared" si="55"/>
        <v>0</v>
      </c>
      <c r="AV75" s="37">
        <f t="shared" si="56"/>
        <v>0</v>
      </c>
      <c r="AW75" s="37">
        <f t="shared" si="57"/>
        <v>0</v>
      </c>
      <c r="AX75" s="37">
        <f t="shared" si="41"/>
        <v>0</v>
      </c>
      <c r="AY75" s="37"/>
      <c r="AZ75" s="37"/>
      <c r="BB75" s="37">
        <f t="shared" si="42"/>
        <v>0</v>
      </c>
      <c r="BC75" s="37">
        <f t="shared" si="43"/>
        <v>0</v>
      </c>
      <c r="BD75" s="37">
        <f t="shared" si="44"/>
        <v>0</v>
      </c>
      <c r="BE75" s="37">
        <f t="shared" si="45"/>
        <v>0</v>
      </c>
      <c r="BF75" s="37">
        <f t="shared" si="46"/>
        <v>0</v>
      </c>
      <c r="BG75" s="37">
        <f t="shared" si="47"/>
        <v>0</v>
      </c>
      <c r="BH75" s="37">
        <f t="shared" si="58"/>
        <v>0</v>
      </c>
      <c r="BJ75" s="37"/>
      <c r="BL75" s="37">
        <f>IF(Uttag!F75="",Uttag!E75,0)/IF(Uttag!$F$2=Listor!$B$5,I75,1)</f>
        <v>0</v>
      </c>
      <c r="BM75" s="37">
        <f>Uttag!F75/IF(Uttag!$F$2=Listor!$B$5,I75,1)</f>
        <v>0</v>
      </c>
      <c r="BO75" s="81">
        <f t="shared" si="48"/>
        <v>12</v>
      </c>
      <c r="BP75" s="37">
        <f>IF(OR(BO75&gt;=10,BO75&lt;=4),Indata!$B$9,Indata!$B$10)</f>
        <v>0</v>
      </c>
    </row>
    <row r="76" spans="1:68" x14ac:dyDescent="0.25">
      <c r="A76" s="155"/>
      <c r="B76" s="37"/>
      <c r="C76" s="37"/>
      <c r="D76" s="148">
        <f t="shared" si="59"/>
        <v>45271</v>
      </c>
      <c r="E76" s="140"/>
      <c r="F76" s="141"/>
      <c r="G76" s="148"/>
      <c r="H76" s="37">
        <f t="shared" si="49"/>
        <v>0</v>
      </c>
      <c r="I76" s="81">
        <f>24+SUMIFS(Listor!$C$16:$C$17,Listor!$B$16:$B$17,Uttag!D76)</f>
        <v>24</v>
      </c>
      <c r="J76" s="37">
        <f t="shared" si="31"/>
        <v>0</v>
      </c>
      <c r="K76" s="37"/>
      <c r="L76" s="160"/>
      <c r="M76" s="207">
        <v>1</v>
      </c>
      <c r="N76" s="207">
        <v>0</v>
      </c>
      <c r="O76" s="151"/>
      <c r="P76" s="166"/>
      <c r="Q76" s="167"/>
      <c r="S76" s="37">
        <f t="shared" si="30"/>
        <v>0</v>
      </c>
      <c r="U76" s="37">
        <f>(M76+(1-M76)*(1-N76))*L76*_xlfn.XLOOKUP(BO76,Priser!$A$4:$A$15,Priser!$J$4:$J$15)</f>
        <v>0</v>
      </c>
      <c r="V76" s="37">
        <f>AQ76*(SUMIFS(Priser!$J$4:$J$15,Priser!$A$4:$A$15,BO76)-(SUMIFS(Priser!$H$4:$H$15,Priser!$A$4:$A$15,BO76)/SUMIFS(Priser!$I$4:$I$15,Priser!$A$4:$A$15,BO76)))+AP76*(SUMIFS(Priser!$J$4:$J$15,Priser!$A$4:$A$15,BO76)-Priser!$E$6/SUMIFS(Priser!$I$4:$I$15,Priser!$A$4:$A$15,BO76))+AO76*(SUMIFS(Priser!$J$4:$J$15,Priser!$A$4:$A$15,BO76)-Priser!$D$5/SUMIFS(Priser!$I$4:$I$15,Priser!$A$4:$A$15,BO76))+AN76*(SUMIFS(Priser!$J$4:$J$15,Priser!$A$4:$A$15,BO76)-Priser!$C$4/SUMIFS(Priser!$I$4:$I$15,Priser!$A$4:$A$15,BO76))+AM76*(SUMIFS(Priser!$J$4:$J$15,Priser!$A$4:$A$15,BO76)-Priser!$B$4/SUMIFS(Priser!$I$4:$I$15,Priser!$A$4:$A$15,BO76))</f>
        <v>0</v>
      </c>
      <c r="W76" s="37">
        <f t="shared" si="50"/>
        <v>0</v>
      </c>
      <c r="X76" s="37"/>
      <c r="AA76" s="37">
        <f t="shared" si="32"/>
        <v>0</v>
      </c>
      <c r="AB76" s="37">
        <f t="shared" si="51"/>
        <v>0</v>
      </c>
      <c r="AC76" s="37">
        <f t="shared" si="33"/>
        <v>0</v>
      </c>
      <c r="AD76" s="37">
        <f t="shared" si="52"/>
        <v>0</v>
      </c>
      <c r="AE76" s="37">
        <f>IF(AD76&gt;=Priser!$L$7,Priser!$M$7,IF(AD76&gt;=Priser!$L$6,Priser!$M$6,IF(AD76&gt;=Priser!$L$5,Priser!$M$5,IF(AD76&gt;=Priser!$L$4,Priser!$M$4))))</f>
        <v>0</v>
      </c>
      <c r="AF76" s="37">
        <f>AE76*SUMIFS(Priser!$J$4:$J$15,Priser!$A$4:$A$15,$BO76)*AB76</f>
        <v>0</v>
      </c>
      <c r="AG76" s="37">
        <f t="shared" si="53"/>
        <v>0</v>
      </c>
      <c r="AH76" s="37">
        <f>IF(AG76&gt;=Priser!$N$7,Priser!$O$7,IF(AG76&gt;=Priser!$N$6,Priser!$O$6,IF(AG76&gt;=Priser!$N$5,Priser!$O$5,IF(AG76&gt;=Priser!$N$4,Priser!$O$4))))</f>
        <v>0</v>
      </c>
      <c r="AI76" s="37">
        <f>AH76*SUMIFS(Priser!$J$4:$J$15,Priser!$A$4:$A$15,$BO76)*AC76</f>
        <v>0</v>
      </c>
      <c r="AJ76" s="37"/>
      <c r="AK76" s="37"/>
      <c r="AM76" s="37">
        <f t="shared" si="34"/>
        <v>0</v>
      </c>
      <c r="AN76" s="37">
        <f t="shared" si="35"/>
        <v>0</v>
      </c>
      <c r="AO76" s="37">
        <f t="shared" si="36"/>
        <v>0</v>
      </c>
      <c r="AP76" s="37">
        <f t="shared" si="37"/>
        <v>0</v>
      </c>
      <c r="AQ76" s="37">
        <f t="shared" si="38"/>
        <v>0</v>
      </c>
      <c r="AR76" s="37">
        <f t="shared" si="39"/>
        <v>0</v>
      </c>
      <c r="AS76" s="37">
        <f t="shared" si="40"/>
        <v>0</v>
      </c>
      <c r="AT76" s="37">
        <f t="shared" si="54"/>
        <v>0</v>
      </c>
      <c r="AU76" s="37">
        <f t="shared" si="55"/>
        <v>0</v>
      </c>
      <c r="AV76" s="37">
        <f t="shared" si="56"/>
        <v>0</v>
      </c>
      <c r="AW76" s="37">
        <f t="shared" si="57"/>
        <v>0</v>
      </c>
      <c r="AX76" s="37">
        <f t="shared" si="41"/>
        <v>0</v>
      </c>
      <c r="AY76" s="37"/>
      <c r="AZ76" s="37"/>
      <c r="BB76" s="37">
        <f t="shared" si="42"/>
        <v>0</v>
      </c>
      <c r="BC76" s="37">
        <f t="shared" si="43"/>
        <v>0</v>
      </c>
      <c r="BD76" s="37">
        <f t="shared" si="44"/>
        <v>0</v>
      </c>
      <c r="BE76" s="37">
        <f t="shared" si="45"/>
        <v>0</v>
      </c>
      <c r="BF76" s="37">
        <f t="shared" si="46"/>
        <v>0</v>
      </c>
      <c r="BG76" s="37">
        <f t="shared" si="47"/>
        <v>0</v>
      </c>
      <c r="BH76" s="37">
        <f t="shared" si="58"/>
        <v>0</v>
      </c>
      <c r="BJ76" s="37"/>
      <c r="BL76" s="37">
        <f>IF(Uttag!F76="",Uttag!E76,0)/IF(Uttag!$F$2=Listor!$B$5,I76,1)</f>
        <v>0</v>
      </c>
      <c r="BM76" s="37">
        <f>Uttag!F76/IF(Uttag!$F$2=Listor!$B$5,I76,1)</f>
        <v>0</v>
      </c>
      <c r="BO76" s="81">
        <f t="shared" si="48"/>
        <v>12</v>
      </c>
      <c r="BP76" s="37">
        <f>IF(OR(BO76&gt;=10,BO76&lt;=4),Indata!$B$9,Indata!$B$10)</f>
        <v>0</v>
      </c>
    </row>
    <row r="77" spans="1:68" x14ac:dyDescent="0.25">
      <c r="A77" s="155"/>
      <c r="B77" s="37"/>
      <c r="C77" s="37"/>
      <c r="D77" s="148">
        <f t="shared" si="59"/>
        <v>45272</v>
      </c>
      <c r="E77" s="140"/>
      <c r="F77" s="141"/>
      <c r="G77" s="148"/>
      <c r="H77" s="37">
        <f t="shared" si="49"/>
        <v>0</v>
      </c>
      <c r="I77" s="81">
        <f>24+SUMIFS(Listor!$C$16:$C$17,Listor!$B$16:$B$17,Uttag!D77)</f>
        <v>24</v>
      </c>
      <c r="J77" s="37">
        <f t="shared" si="31"/>
        <v>0</v>
      </c>
      <c r="K77" s="37"/>
      <c r="L77" s="160"/>
      <c r="M77" s="207">
        <v>1</v>
      </c>
      <c r="N77" s="207">
        <v>0</v>
      </c>
      <c r="O77" s="151"/>
      <c r="P77" s="166"/>
      <c r="Q77" s="167"/>
      <c r="S77" s="37">
        <f t="shared" si="30"/>
        <v>0</v>
      </c>
      <c r="U77" s="37">
        <f>(M77+(1-M77)*(1-N77))*L77*_xlfn.XLOOKUP(BO77,Priser!$A$4:$A$15,Priser!$J$4:$J$15)</f>
        <v>0</v>
      </c>
      <c r="V77" s="37">
        <f>AQ77*(SUMIFS(Priser!$J$4:$J$15,Priser!$A$4:$A$15,BO77)-(SUMIFS(Priser!$H$4:$H$15,Priser!$A$4:$A$15,BO77)/SUMIFS(Priser!$I$4:$I$15,Priser!$A$4:$A$15,BO77)))+AP77*(SUMIFS(Priser!$J$4:$J$15,Priser!$A$4:$A$15,BO77)-Priser!$E$6/SUMIFS(Priser!$I$4:$I$15,Priser!$A$4:$A$15,BO77))+AO77*(SUMIFS(Priser!$J$4:$J$15,Priser!$A$4:$A$15,BO77)-Priser!$D$5/SUMIFS(Priser!$I$4:$I$15,Priser!$A$4:$A$15,BO77))+AN77*(SUMIFS(Priser!$J$4:$J$15,Priser!$A$4:$A$15,BO77)-Priser!$C$4/SUMIFS(Priser!$I$4:$I$15,Priser!$A$4:$A$15,BO77))+AM77*(SUMIFS(Priser!$J$4:$J$15,Priser!$A$4:$A$15,BO77)-Priser!$B$4/SUMIFS(Priser!$I$4:$I$15,Priser!$A$4:$A$15,BO77))</f>
        <v>0</v>
      </c>
      <c r="W77" s="37">
        <f t="shared" si="50"/>
        <v>0</v>
      </c>
      <c r="X77" s="37"/>
      <c r="AA77" s="37">
        <f t="shared" si="32"/>
        <v>0</v>
      </c>
      <c r="AB77" s="37">
        <f t="shared" si="51"/>
        <v>0</v>
      </c>
      <c r="AC77" s="37">
        <f t="shared" si="33"/>
        <v>0</v>
      </c>
      <c r="AD77" s="37">
        <f t="shared" si="52"/>
        <v>0</v>
      </c>
      <c r="AE77" s="37">
        <f>IF(AD77&gt;=Priser!$L$7,Priser!$M$7,IF(AD77&gt;=Priser!$L$6,Priser!$M$6,IF(AD77&gt;=Priser!$L$5,Priser!$M$5,IF(AD77&gt;=Priser!$L$4,Priser!$M$4))))</f>
        <v>0</v>
      </c>
      <c r="AF77" s="37">
        <f>AE77*SUMIFS(Priser!$J$4:$J$15,Priser!$A$4:$A$15,$BO77)*AB77</f>
        <v>0</v>
      </c>
      <c r="AG77" s="37">
        <f t="shared" si="53"/>
        <v>0</v>
      </c>
      <c r="AH77" s="37">
        <f>IF(AG77&gt;=Priser!$N$7,Priser!$O$7,IF(AG77&gt;=Priser!$N$6,Priser!$O$6,IF(AG77&gt;=Priser!$N$5,Priser!$O$5,IF(AG77&gt;=Priser!$N$4,Priser!$O$4))))</f>
        <v>0</v>
      </c>
      <c r="AI77" s="37">
        <f>AH77*SUMIFS(Priser!$J$4:$J$15,Priser!$A$4:$A$15,$BO77)*AC77</f>
        <v>0</v>
      </c>
      <c r="AJ77" s="37"/>
      <c r="AK77" s="37"/>
      <c r="AM77" s="37">
        <f t="shared" si="34"/>
        <v>0</v>
      </c>
      <c r="AN77" s="37">
        <f t="shared" si="35"/>
        <v>0</v>
      </c>
      <c r="AO77" s="37">
        <f t="shared" si="36"/>
        <v>0</v>
      </c>
      <c r="AP77" s="37">
        <f t="shared" si="37"/>
        <v>0</v>
      </c>
      <c r="AQ77" s="37">
        <f t="shared" si="38"/>
        <v>0</v>
      </c>
      <c r="AR77" s="37">
        <f t="shared" si="39"/>
        <v>0</v>
      </c>
      <c r="AS77" s="37">
        <f t="shared" si="40"/>
        <v>0</v>
      </c>
      <c r="AT77" s="37">
        <f t="shared" si="54"/>
        <v>0</v>
      </c>
      <c r="AU77" s="37">
        <f t="shared" si="55"/>
        <v>0</v>
      </c>
      <c r="AV77" s="37">
        <f t="shared" si="56"/>
        <v>0</v>
      </c>
      <c r="AW77" s="37">
        <f t="shared" si="57"/>
        <v>0</v>
      </c>
      <c r="AX77" s="37">
        <f t="shared" si="41"/>
        <v>0</v>
      </c>
      <c r="AY77" s="37"/>
      <c r="AZ77" s="37"/>
      <c r="BB77" s="37">
        <f t="shared" si="42"/>
        <v>0</v>
      </c>
      <c r="BC77" s="37">
        <f t="shared" si="43"/>
        <v>0</v>
      </c>
      <c r="BD77" s="37">
        <f t="shared" si="44"/>
        <v>0</v>
      </c>
      <c r="BE77" s="37">
        <f t="shared" si="45"/>
        <v>0</v>
      </c>
      <c r="BF77" s="37">
        <f t="shared" si="46"/>
        <v>0</v>
      </c>
      <c r="BG77" s="37">
        <f t="shared" si="47"/>
        <v>0</v>
      </c>
      <c r="BH77" s="37">
        <f t="shared" si="58"/>
        <v>0</v>
      </c>
      <c r="BJ77" s="37"/>
      <c r="BL77" s="37">
        <f>IF(Uttag!F77="",Uttag!E77,0)/IF(Uttag!$F$2=Listor!$B$5,I77,1)</f>
        <v>0</v>
      </c>
      <c r="BM77" s="37">
        <f>Uttag!F77/IF(Uttag!$F$2=Listor!$B$5,I77,1)</f>
        <v>0</v>
      </c>
      <c r="BO77" s="81">
        <f t="shared" si="48"/>
        <v>12</v>
      </c>
      <c r="BP77" s="37">
        <f>IF(OR(BO77&gt;=10,BO77&lt;=4),Indata!$B$9,Indata!$B$10)</f>
        <v>0</v>
      </c>
    </row>
    <row r="78" spans="1:68" x14ac:dyDescent="0.25">
      <c r="A78" s="155"/>
      <c r="B78" s="37"/>
      <c r="C78" s="37"/>
      <c r="D78" s="148">
        <f t="shared" si="59"/>
        <v>45273</v>
      </c>
      <c r="E78" s="140"/>
      <c r="F78" s="141"/>
      <c r="G78" s="148"/>
      <c r="H78" s="37">
        <f t="shared" si="49"/>
        <v>0</v>
      </c>
      <c r="I78" s="81">
        <f>24+SUMIFS(Listor!$C$16:$C$17,Listor!$B$16:$B$17,Uttag!D78)</f>
        <v>24</v>
      </c>
      <c r="J78" s="37">
        <f t="shared" si="31"/>
        <v>0</v>
      </c>
      <c r="K78" s="37"/>
      <c r="L78" s="160"/>
      <c r="M78" s="207">
        <v>1</v>
      </c>
      <c r="N78" s="207">
        <v>0</v>
      </c>
      <c r="O78" s="151"/>
      <c r="P78" s="166"/>
      <c r="Q78" s="167"/>
      <c r="S78" s="37">
        <f t="shared" si="30"/>
        <v>0</v>
      </c>
      <c r="U78" s="37">
        <f>(M78+(1-M78)*(1-N78))*L78*_xlfn.XLOOKUP(BO78,Priser!$A$4:$A$15,Priser!$J$4:$J$15)</f>
        <v>0</v>
      </c>
      <c r="V78" s="37">
        <f>AQ78*(SUMIFS(Priser!$J$4:$J$15,Priser!$A$4:$A$15,BO78)-(SUMIFS(Priser!$H$4:$H$15,Priser!$A$4:$A$15,BO78)/SUMIFS(Priser!$I$4:$I$15,Priser!$A$4:$A$15,BO78)))+AP78*(SUMIFS(Priser!$J$4:$J$15,Priser!$A$4:$A$15,BO78)-Priser!$E$6/SUMIFS(Priser!$I$4:$I$15,Priser!$A$4:$A$15,BO78))+AO78*(SUMIFS(Priser!$J$4:$J$15,Priser!$A$4:$A$15,BO78)-Priser!$D$5/SUMIFS(Priser!$I$4:$I$15,Priser!$A$4:$A$15,BO78))+AN78*(SUMIFS(Priser!$J$4:$J$15,Priser!$A$4:$A$15,BO78)-Priser!$C$4/SUMIFS(Priser!$I$4:$I$15,Priser!$A$4:$A$15,BO78))+AM78*(SUMIFS(Priser!$J$4:$J$15,Priser!$A$4:$A$15,BO78)-Priser!$B$4/SUMIFS(Priser!$I$4:$I$15,Priser!$A$4:$A$15,BO78))</f>
        <v>0</v>
      </c>
      <c r="W78" s="37">
        <f t="shared" si="50"/>
        <v>0</v>
      </c>
      <c r="X78" s="37"/>
      <c r="AA78" s="37">
        <f t="shared" si="32"/>
        <v>0</v>
      </c>
      <c r="AB78" s="37">
        <f t="shared" si="51"/>
        <v>0</v>
      </c>
      <c r="AC78" s="37">
        <f t="shared" si="33"/>
        <v>0</v>
      </c>
      <c r="AD78" s="37">
        <f t="shared" si="52"/>
        <v>0</v>
      </c>
      <c r="AE78" s="37">
        <f>IF(AD78&gt;=Priser!$L$7,Priser!$M$7,IF(AD78&gt;=Priser!$L$6,Priser!$M$6,IF(AD78&gt;=Priser!$L$5,Priser!$M$5,IF(AD78&gt;=Priser!$L$4,Priser!$M$4))))</f>
        <v>0</v>
      </c>
      <c r="AF78" s="37">
        <f>AE78*SUMIFS(Priser!$J$4:$J$15,Priser!$A$4:$A$15,$BO78)*AB78</f>
        <v>0</v>
      </c>
      <c r="AG78" s="37">
        <f t="shared" si="53"/>
        <v>0</v>
      </c>
      <c r="AH78" s="37">
        <f>IF(AG78&gt;=Priser!$N$7,Priser!$O$7,IF(AG78&gt;=Priser!$N$6,Priser!$O$6,IF(AG78&gt;=Priser!$N$5,Priser!$O$5,IF(AG78&gt;=Priser!$N$4,Priser!$O$4))))</f>
        <v>0</v>
      </c>
      <c r="AI78" s="37">
        <f>AH78*SUMIFS(Priser!$J$4:$J$15,Priser!$A$4:$A$15,$BO78)*AC78</f>
        <v>0</v>
      </c>
      <c r="AJ78" s="37"/>
      <c r="AK78" s="37"/>
      <c r="AM78" s="37">
        <f t="shared" si="34"/>
        <v>0</v>
      </c>
      <c r="AN78" s="37">
        <f t="shared" si="35"/>
        <v>0</v>
      </c>
      <c r="AO78" s="37">
        <f t="shared" si="36"/>
        <v>0</v>
      </c>
      <c r="AP78" s="37">
        <f t="shared" si="37"/>
        <v>0</v>
      </c>
      <c r="AQ78" s="37">
        <f t="shared" si="38"/>
        <v>0</v>
      </c>
      <c r="AR78" s="37">
        <f t="shared" si="39"/>
        <v>0</v>
      </c>
      <c r="AS78" s="37">
        <f t="shared" si="40"/>
        <v>0</v>
      </c>
      <c r="AT78" s="37">
        <f t="shared" si="54"/>
        <v>0</v>
      </c>
      <c r="AU78" s="37">
        <f t="shared" si="55"/>
        <v>0</v>
      </c>
      <c r="AV78" s="37">
        <f t="shared" si="56"/>
        <v>0</v>
      </c>
      <c r="AW78" s="37">
        <f t="shared" si="57"/>
        <v>0</v>
      </c>
      <c r="AX78" s="37">
        <f t="shared" si="41"/>
        <v>0</v>
      </c>
      <c r="AY78" s="37"/>
      <c r="AZ78" s="37"/>
      <c r="BB78" s="37">
        <f t="shared" si="42"/>
        <v>0</v>
      </c>
      <c r="BC78" s="37">
        <f t="shared" si="43"/>
        <v>0</v>
      </c>
      <c r="BD78" s="37">
        <f t="shared" si="44"/>
        <v>0</v>
      </c>
      <c r="BE78" s="37">
        <f t="shared" si="45"/>
        <v>0</v>
      </c>
      <c r="BF78" s="37">
        <f t="shared" si="46"/>
        <v>0</v>
      </c>
      <c r="BG78" s="37">
        <f t="shared" si="47"/>
        <v>0</v>
      </c>
      <c r="BH78" s="37">
        <f t="shared" si="58"/>
        <v>0</v>
      </c>
      <c r="BJ78" s="37"/>
      <c r="BL78" s="37">
        <f>IF(Uttag!F78="",Uttag!E78,0)/IF(Uttag!$F$2=Listor!$B$5,I78,1)</f>
        <v>0</v>
      </c>
      <c r="BM78" s="37">
        <f>Uttag!F78/IF(Uttag!$F$2=Listor!$B$5,I78,1)</f>
        <v>0</v>
      </c>
      <c r="BO78" s="81">
        <f t="shared" si="48"/>
        <v>12</v>
      </c>
      <c r="BP78" s="37">
        <f>IF(OR(BO78&gt;=10,BO78&lt;=4),Indata!$B$9,Indata!$B$10)</f>
        <v>0</v>
      </c>
    </row>
    <row r="79" spans="1:68" x14ac:dyDescent="0.25">
      <c r="A79" s="155"/>
      <c r="B79" s="37"/>
      <c r="C79" s="37"/>
      <c r="D79" s="148">
        <f t="shared" si="59"/>
        <v>45274</v>
      </c>
      <c r="E79" s="140"/>
      <c r="F79" s="141"/>
      <c r="G79" s="148"/>
      <c r="H79" s="37">
        <f t="shared" si="49"/>
        <v>0</v>
      </c>
      <c r="I79" s="81">
        <f>24+SUMIFS(Listor!$C$16:$C$17,Listor!$B$16:$B$17,Uttag!D79)</f>
        <v>24</v>
      </c>
      <c r="J79" s="37">
        <f t="shared" si="31"/>
        <v>0</v>
      </c>
      <c r="K79" s="37"/>
      <c r="L79" s="160"/>
      <c r="M79" s="207">
        <v>1</v>
      </c>
      <c r="N79" s="207">
        <v>0</v>
      </c>
      <c r="O79" s="151"/>
      <c r="P79" s="166"/>
      <c r="Q79" s="167"/>
      <c r="S79" s="37">
        <f t="shared" si="30"/>
        <v>0</v>
      </c>
      <c r="U79" s="37">
        <f>(M79+(1-M79)*(1-N79))*L79*_xlfn.XLOOKUP(BO79,Priser!$A$4:$A$15,Priser!$J$4:$J$15)</f>
        <v>0</v>
      </c>
      <c r="V79" s="37">
        <f>AQ79*(SUMIFS(Priser!$J$4:$J$15,Priser!$A$4:$A$15,BO79)-(SUMIFS(Priser!$H$4:$H$15,Priser!$A$4:$A$15,BO79)/SUMIFS(Priser!$I$4:$I$15,Priser!$A$4:$A$15,BO79)))+AP79*(SUMIFS(Priser!$J$4:$J$15,Priser!$A$4:$A$15,BO79)-Priser!$E$6/SUMIFS(Priser!$I$4:$I$15,Priser!$A$4:$A$15,BO79))+AO79*(SUMIFS(Priser!$J$4:$J$15,Priser!$A$4:$A$15,BO79)-Priser!$D$5/SUMIFS(Priser!$I$4:$I$15,Priser!$A$4:$A$15,BO79))+AN79*(SUMIFS(Priser!$J$4:$J$15,Priser!$A$4:$A$15,BO79)-Priser!$C$4/SUMIFS(Priser!$I$4:$I$15,Priser!$A$4:$A$15,BO79))+AM79*(SUMIFS(Priser!$J$4:$J$15,Priser!$A$4:$A$15,BO79)-Priser!$B$4/SUMIFS(Priser!$I$4:$I$15,Priser!$A$4:$A$15,BO79))</f>
        <v>0</v>
      </c>
      <c r="W79" s="37">
        <f t="shared" si="50"/>
        <v>0</v>
      </c>
      <c r="X79" s="37"/>
      <c r="AA79" s="37">
        <f t="shared" si="32"/>
        <v>0</v>
      </c>
      <c r="AB79" s="37">
        <f t="shared" si="51"/>
        <v>0</v>
      </c>
      <c r="AC79" s="37">
        <f t="shared" si="33"/>
        <v>0</v>
      </c>
      <c r="AD79" s="37">
        <f t="shared" si="52"/>
        <v>0</v>
      </c>
      <c r="AE79" s="37">
        <f>IF(AD79&gt;=Priser!$L$7,Priser!$M$7,IF(AD79&gt;=Priser!$L$6,Priser!$M$6,IF(AD79&gt;=Priser!$L$5,Priser!$M$5,IF(AD79&gt;=Priser!$L$4,Priser!$M$4))))</f>
        <v>0</v>
      </c>
      <c r="AF79" s="37">
        <f>AE79*SUMIFS(Priser!$J$4:$J$15,Priser!$A$4:$A$15,$BO79)*AB79</f>
        <v>0</v>
      </c>
      <c r="AG79" s="37">
        <f t="shared" si="53"/>
        <v>0</v>
      </c>
      <c r="AH79" s="37">
        <f>IF(AG79&gt;=Priser!$N$7,Priser!$O$7,IF(AG79&gt;=Priser!$N$6,Priser!$O$6,IF(AG79&gt;=Priser!$N$5,Priser!$O$5,IF(AG79&gt;=Priser!$N$4,Priser!$O$4))))</f>
        <v>0</v>
      </c>
      <c r="AI79" s="37">
        <f>AH79*SUMIFS(Priser!$J$4:$J$15,Priser!$A$4:$A$15,$BO79)*AC79</f>
        <v>0</v>
      </c>
      <c r="AJ79" s="37"/>
      <c r="AK79" s="37"/>
      <c r="AM79" s="37">
        <f t="shared" si="34"/>
        <v>0</v>
      </c>
      <c r="AN79" s="37">
        <f t="shared" si="35"/>
        <v>0</v>
      </c>
      <c r="AO79" s="37">
        <f t="shared" si="36"/>
        <v>0</v>
      </c>
      <c r="AP79" s="37">
        <f t="shared" si="37"/>
        <v>0</v>
      </c>
      <c r="AQ79" s="37">
        <f t="shared" si="38"/>
        <v>0</v>
      </c>
      <c r="AR79" s="37">
        <f t="shared" si="39"/>
        <v>0</v>
      </c>
      <c r="AS79" s="37">
        <f t="shared" si="40"/>
        <v>0</v>
      </c>
      <c r="AT79" s="37">
        <f t="shared" si="54"/>
        <v>0</v>
      </c>
      <c r="AU79" s="37">
        <f t="shared" si="55"/>
        <v>0</v>
      </c>
      <c r="AV79" s="37">
        <f t="shared" si="56"/>
        <v>0</v>
      </c>
      <c r="AW79" s="37">
        <f t="shared" si="57"/>
        <v>0</v>
      </c>
      <c r="AX79" s="37">
        <f t="shared" si="41"/>
        <v>0</v>
      </c>
      <c r="AY79" s="37"/>
      <c r="AZ79" s="37"/>
      <c r="BB79" s="37">
        <f t="shared" si="42"/>
        <v>0</v>
      </c>
      <c r="BC79" s="37">
        <f t="shared" si="43"/>
        <v>0</v>
      </c>
      <c r="BD79" s="37">
        <f t="shared" si="44"/>
        <v>0</v>
      </c>
      <c r="BE79" s="37">
        <f t="shared" si="45"/>
        <v>0</v>
      </c>
      <c r="BF79" s="37">
        <f t="shared" si="46"/>
        <v>0</v>
      </c>
      <c r="BG79" s="37">
        <f t="shared" si="47"/>
        <v>0</v>
      </c>
      <c r="BH79" s="37">
        <f t="shared" si="58"/>
        <v>0</v>
      </c>
      <c r="BJ79" s="37"/>
      <c r="BL79" s="37">
        <f>IF(Uttag!F79="",Uttag!E79,0)/IF(Uttag!$F$2=Listor!$B$5,I79,1)</f>
        <v>0</v>
      </c>
      <c r="BM79" s="37">
        <f>Uttag!F79/IF(Uttag!$F$2=Listor!$B$5,I79,1)</f>
        <v>0</v>
      </c>
      <c r="BO79" s="81">
        <f t="shared" si="48"/>
        <v>12</v>
      </c>
      <c r="BP79" s="37">
        <f>IF(OR(BO79&gt;=10,BO79&lt;=4),Indata!$B$9,Indata!$B$10)</f>
        <v>0</v>
      </c>
    </row>
    <row r="80" spans="1:68" x14ac:dyDescent="0.25">
      <c r="A80" s="155"/>
      <c r="B80" s="37"/>
      <c r="C80" s="37"/>
      <c r="D80" s="148">
        <f t="shared" si="59"/>
        <v>45275</v>
      </c>
      <c r="E80" s="140"/>
      <c r="F80" s="141"/>
      <c r="G80" s="148"/>
      <c r="H80" s="37">
        <f t="shared" si="49"/>
        <v>0</v>
      </c>
      <c r="I80" s="81">
        <f>24+SUMIFS(Listor!$C$16:$C$17,Listor!$B$16:$B$17,Uttag!D80)</f>
        <v>24</v>
      </c>
      <c r="J80" s="37">
        <f t="shared" si="31"/>
        <v>0</v>
      </c>
      <c r="K80" s="37"/>
      <c r="L80" s="160"/>
      <c r="M80" s="207">
        <v>1</v>
      </c>
      <c r="N80" s="207">
        <v>0</v>
      </c>
      <c r="O80" s="151"/>
      <c r="P80" s="166"/>
      <c r="Q80" s="167"/>
      <c r="S80" s="37">
        <f t="shared" si="30"/>
        <v>0</v>
      </c>
      <c r="U80" s="37">
        <f>(M80+(1-M80)*(1-N80))*L80*_xlfn.XLOOKUP(BO80,Priser!$A$4:$A$15,Priser!$J$4:$J$15)</f>
        <v>0</v>
      </c>
      <c r="V80" s="37">
        <f>AQ80*(SUMIFS(Priser!$J$4:$J$15,Priser!$A$4:$A$15,BO80)-(SUMIFS(Priser!$H$4:$H$15,Priser!$A$4:$A$15,BO80)/SUMIFS(Priser!$I$4:$I$15,Priser!$A$4:$A$15,BO80)))+AP80*(SUMIFS(Priser!$J$4:$J$15,Priser!$A$4:$A$15,BO80)-Priser!$E$6/SUMIFS(Priser!$I$4:$I$15,Priser!$A$4:$A$15,BO80))+AO80*(SUMIFS(Priser!$J$4:$J$15,Priser!$A$4:$A$15,BO80)-Priser!$D$5/SUMIFS(Priser!$I$4:$I$15,Priser!$A$4:$A$15,BO80))+AN80*(SUMIFS(Priser!$J$4:$J$15,Priser!$A$4:$A$15,BO80)-Priser!$C$4/SUMIFS(Priser!$I$4:$I$15,Priser!$A$4:$A$15,BO80))+AM80*(SUMIFS(Priser!$J$4:$J$15,Priser!$A$4:$A$15,BO80)-Priser!$B$4/SUMIFS(Priser!$I$4:$I$15,Priser!$A$4:$A$15,BO80))</f>
        <v>0</v>
      </c>
      <c r="W80" s="37">
        <f t="shared" si="50"/>
        <v>0</v>
      </c>
      <c r="X80" s="37"/>
      <c r="AA80" s="37">
        <f t="shared" si="32"/>
        <v>0</v>
      </c>
      <c r="AB80" s="37">
        <f t="shared" si="51"/>
        <v>0</v>
      </c>
      <c r="AC80" s="37">
        <f t="shared" si="33"/>
        <v>0</v>
      </c>
      <c r="AD80" s="37">
        <f t="shared" si="52"/>
        <v>0</v>
      </c>
      <c r="AE80" s="37">
        <f>IF(AD80&gt;=Priser!$L$7,Priser!$M$7,IF(AD80&gt;=Priser!$L$6,Priser!$M$6,IF(AD80&gt;=Priser!$L$5,Priser!$M$5,IF(AD80&gt;=Priser!$L$4,Priser!$M$4))))</f>
        <v>0</v>
      </c>
      <c r="AF80" s="37">
        <f>AE80*SUMIFS(Priser!$J$4:$J$15,Priser!$A$4:$A$15,$BO80)*AB80</f>
        <v>0</v>
      </c>
      <c r="AG80" s="37">
        <f t="shared" si="53"/>
        <v>0</v>
      </c>
      <c r="AH80" s="37">
        <f>IF(AG80&gt;=Priser!$N$7,Priser!$O$7,IF(AG80&gt;=Priser!$N$6,Priser!$O$6,IF(AG80&gt;=Priser!$N$5,Priser!$O$5,IF(AG80&gt;=Priser!$N$4,Priser!$O$4))))</f>
        <v>0</v>
      </c>
      <c r="AI80" s="37">
        <f>AH80*SUMIFS(Priser!$J$4:$J$15,Priser!$A$4:$A$15,$BO80)*AC80</f>
        <v>0</v>
      </c>
      <c r="AJ80" s="37"/>
      <c r="AK80" s="37"/>
      <c r="AM80" s="37">
        <f t="shared" si="34"/>
        <v>0</v>
      </c>
      <c r="AN80" s="37">
        <f t="shared" si="35"/>
        <v>0</v>
      </c>
      <c r="AO80" s="37">
        <f t="shared" si="36"/>
        <v>0</v>
      </c>
      <c r="AP80" s="37">
        <f t="shared" si="37"/>
        <v>0</v>
      </c>
      <c r="AQ80" s="37">
        <f t="shared" si="38"/>
        <v>0</v>
      </c>
      <c r="AR80" s="37">
        <f t="shared" si="39"/>
        <v>0</v>
      </c>
      <c r="AS80" s="37">
        <f t="shared" si="40"/>
        <v>0</v>
      </c>
      <c r="AT80" s="37">
        <f t="shared" si="54"/>
        <v>0</v>
      </c>
      <c r="AU80" s="37">
        <f t="shared" si="55"/>
        <v>0</v>
      </c>
      <c r="AV80" s="37">
        <f t="shared" si="56"/>
        <v>0</v>
      </c>
      <c r="AW80" s="37">
        <f t="shared" si="57"/>
        <v>0</v>
      </c>
      <c r="AX80" s="37">
        <f t="shared" si="41"/>
        <v>0</v>
      </c>
      <c r="AY80" s="37"/>
      <c r="AZ80" s="37"/>
      <c r="BB80" s="37">
        <f t="shared" si="42"/>
        <v>0</v>
      </c>
      <c r="BC80" s="37">
        <f t="shared" si="43"/>
        <v>0</v>
      </c>
      <c r="BD80" s="37">
        <f t="shared" si="44"/>
        <v>0</v>
      </c>
      <c r="BE80" s="37">
        <f t="shared" si="45"/>
        <v>0</v>
      </c>
      <c r="BF80" s="37">
        <f t="shared" si="46"/>
        <v>0</v>
      </c>
      <c r="BG80" s="37">
        <f t="shared" si="47"/>
        <v>0</v>
      </c>
      <c r="BH80" s="37">
        <f t="shared" si="58"/>
        <v>0</v>
      </c>
      <c r="BJ80" s="37"/>
      <c r="BL80" s="37">
        <f>IF(Uttag!F80="",Uttag!E80,0)/IF(Uttag!$F$2=Listor!$B$5,I80,1)</f>
        <v>0</v>
      </c>
      <c r="BM80" s="37">
        <f>Uttag!F80/IF(Uttag!$F$2=Listor!$B$5,I80,1)</f>
        <v>0</v>
      </c>
      <c r="BO80" s="81">
        <f t="shared" si="48"/>
        <v>12</v>
      </c>
      <c r="BP80" s="37">
        <f>IF(OR(BO80&gt;=10,BO80&lt;=4),Indata!$B$9,Indata!$B$10)</f>
        <v>0</v>
      </c>
    </row>
    <row r="81" spans="1:68" x14ac:dyDescent="0.25">
      <c r="A81" s="155"/>
      <c r="B81" s="37"/>
      <c r="C81" s="37"/>
      <c r="D81" s="148">
        <f t="shared" si="59"/>
        <v>45276</v>
      </c>
      <c r="E81" s="140"/>
      <c r="F81" s="141"/>
      <c r="G81" s="148"/>
      <c r="H81" s="37">
        <f t="shared" si="49"/>
        <v>0</v>
      </c>
      <c r="I81" s="81">
        <f>24+SUMIFS(Listor!$C$16:$C$17,Listor!$B$16:$B$17,Uttag!D81)</f>
        <v>24</v>
      </c>
      <c r="J81" s="37">
        <f t="shared" si="31"/>
        <v>0</v>
      </c>
      <c r="K81" s="37"/>
      <c r="L81" s="160"/>
      <c r="M81" s="207">
        <v>1</v>
      </c>
      <c r="N81" s="207">
        <v>0</v>
      </c>
      <c r="O81" s="151"/>
      <c r="P81" s="166"/>
      <c r="Q81" s="167"/>
      <c r="S81" s="37">
        <f t="shared" si="30"/>
        <v>0</v>
      </c>
      <c r="U81" s="37">
        <f>(M81+(1-M81)*(1-N81))*L81*_xlfn.XLOOKUP(BO81,Priser!$A$4:$A$15,Priser!$J$4:$J$15)</f>
        <v>0</v>
      </c>
      <c r="V81" s="37">
        <f>AQ81*(SUMIFS(Priser!$J$4:$J$15,Priser!$A$4:$A$15,BO81)-(SUMIFS(Priser!$H$4:$H$15,Priser!$A$4:$A$15,BO81)/SUMIFS(Priser!$I$4:$I$15,Priser!$A$4:$A$15,BO81)))+AP81*(SUMIFS(Priser!$J$4:$J$15,Priser!$A$4:$A$15,BO81)-Priser!$E$6/SUMIFS(Priser!$I$4:$I$15,Priser!$A$4:$A$15,BO81))+AO81*(SUMIFS(Priser!$J$4:$J$15,Priser!$A$4:$A$15,BO81)-Priser!$D$5/SUMIFS(Priser!$I$4:$I$15,Priser!$A$4:$A$15,BO81))+AN81*(SUMIFS(Priser!$J$4:$J$15,Priser!$A$4:$A$15,BO81)-Priser!$C$4/SUMIFS(Priser!$I$4:$I$15,Priser!$A$4:$A$15,BO81))+AM81*(SUMIFS(Priser!$J$4:$J$15,Priser!$A$4:$A$15,BO81)-Priser!$B$4/SUMIFS(Priser!$I$4:$I$15,Priser!$A$4:$A$15,BO81))</f>
        <v>0</v>
      </c>
      <c r="W81" s="37">
        <f t="shared" si="50"/>
        <v>0</v>
      </c>
      <c r="X81" s="37"/>
      <c r="AA81" s="37">
        <f t="shared" si="32"/>
        <v>0</v>
      </c>
      <c r="AB81" s="37">
        <f t="shared" si="51"/>
        <v>0</v>
      </c>
      <c r="AC81" s="37">
        <f t="shared" si="33"/>
        <v>0</v>
      </c>
      <c r="AD81" s="37">
        <f t="shared" si="52"/>
        <v>0</v>
      </c>
      <c r="AE81" s="37">
        <f>IF(AD81&gt;=Priser!$L$7,Priser!$M$7,IF(AD81&gt;=Priser!$L$6,Priser!$M$6,IF(AD81&gt;=Priser!$L$5,Priser!$M$5,IF(AD81&gt;=Priser!$L$4,Priser!$M$4))))</f>
        <v>0</v>
      </c>
      <c r="AF81" s="37">
        <f>AE81*SUMIFS(Priser!$J$4:$J$15,Priser!$A$4:$A$15,$BO81)*AB81</f>
        <v>0</v>
      </c>
      <c r="AG81" s="37">
        <f t="shared" si="53"/>
        <v>0</v>
      </c>
      <c r="AH81" s="37">
        <f>IF(AG81&gt;=Priser!$N$7,Priser!$O$7,IF(AG81&gt;=Priser!$N$6,Priser!$O$6,IF(AG81&gt;=Priser!$N$5,Priser!$O$5,IF(AG81&gt;=Priser!$N$4,Priser!$O$4))))</f>
        <v>0</v>
      </c>
      <c r="AI81" s="37">
        <f>AH81*SUMIFS(Priser!$J$4:$J$15,Priser!$A$4:$A$15,$BO81)*AC81</f>
        <v>0</v>
      </c>
      <c r="AJ81" s="37"/>
      <c r="AK81" s="37"/>
      <c r="AM81" s="37">
        <f t="shared" si="34"/>
        <v>0</v>
      </c>
      <c r="AN81" s="37">
        <f t="shared" si="35"/>
        <v>0</v>
      </c>
      <c r="AO81" s="37">
        <f t="shared" si="36"/>
        <v>0</v>
      </c>
      <c r="AP81" s="37">
        <f t="shared" si="37"/>
        <v>0</v>
      </c>
      <c r="AQ81" s="37">
        <f t="shared" si="38"/>
        <v>0</v>
      </c>
      <c r="AR81" s="37">
        <f t="shared" si="39"/>
        <v>0</v>
      </c>
      <c r="AS81" s="37">
        <f t="shared" si="40"/>
        <v>0</v>
      </c>
      <c r="AT81" s="37">
        <f t="shared" si="54"/>
        <v>0</v>
      </c>
      <c r="AU81" s="37">
        <f t="shared" si="55"/>
        <v>0</v>
      </c>
      <c r="AV81" s="37">
        <f t="shared" si="56"/>
        <v>0</v>
      </c>
      <c r="AW81" s="37">
        <f t="shared" si="57"/>
        <v>0</v>
      </c>
      <c r="AX81" s="37">
        <f t="shared" si="41"/>
        <v>0</v>
      </c>
      <c r="AY81" s="37"/>
      <c r="AZ81" s="37"/>
      <c r="BB81" s="37">
        <f t="shared" si="42"/>
        <v>0</v>
      </c>
      <c r="BC81" s="37">
        <f t="shared" si="43"/>
        <v>0</v>
      </c>
      <c r="BD81" s="37">
        <f t="shared" si="44"/>
        <v>0</v>
      </c>
      <c r="BE81" s="37">
        <f t="shared" si="45"/>
        <v>0</v>
      </c>
      <c r="BF81" s="37">
        <f t="shared" si="46"/>
        <v>0</v>
      </c>
      <c r="BG81" s="37">
        <f t="shared" si="47"/>
        <v>0</v>
      </c>
      <c r="BH81" s="37">
        <f t="shared" si="58"/>
        <v>0</v>
      </c>
      <c r="BJ81" s="37"/>
      <c r="BL81" s="37">
        <f>IF(Uttag!F81="",Uttag!E81,0)/IF(Uttag!$F$2=Listor!$B$5,I81,1)</f>
        <v>0</v>
      </c>
      <c r="BM81" s="37">
        <f>Uttag!F81/IF(Uttag!$F$2=Listor!$B$5,I81,1)</f>
        <v>0</v>
      </c>
      <c r="BO81" s="81">
        <f t="shared" si="48"/>
        <v>12</v>
      </c>
      <c r="BP81" s="37">
        <f>IF(OR(BO81&gt;=10,BO81&lt;=4),Indata!$B$9,Indata!$B$10)</f>
        <v>0</v>
      </c>
    </row>
    <row r="82" spans="1:68" x14ac:dyDescent="0.25">
      <c r="A82" s="155"/>
      <c r="B82" s="37"/>
      <c r="C82" s="37"/>
      <c r="D82" s="148">
        <f t="shared" si="59"/>
        <v>45277</v>
      </c>
      <c r="E82" s="140"/>
      <c r="F82" s="141"/>
      <c r="G82" s="148"/>
      <c r="H82" s="37">
        <f t="shared" si="49"/>
        <v>0</v>
      </c>
      <c r="I82" s="81">
        <f>24+SUMIFS(Listor!$C$16:$C$17,Listor!$B$16:$B$17,Uttag!D82)</f>
        <v>24</v>
      </c>
      <c r="J82" s="37">
        <f t="shared" si="31"/>
        <v>0</v>
      </c>
      <c r="K82" s="37"/>
      <c r="L82" s="160"/>
      <c r="M82" s="207">
        <v>1</v>
      </c>
      <c r="N82" s="207">
        <v>0</v>
      </c>
      <c r="O82" s="151"/>
      <c r="P82" s="166"/>
      <c r="Q82" s="167"/>
      <c r="S82" s="37">
        <f t="shared" si="30"/>
        <v>0</v>
      </c>
      <c r="U82" s="37">
        <f>(M82+(1-M82)*(1-N82))*L82*_xlfn.XLOOKUP(BO82,Priser!$A$4:$A$15,Priser!$J$4:$J$15)</f>
        <v>0</v>
      </c>
      <c r="V82" s="37">
        <f>AQ82*(SUMIFS(Priser!$J$4:$J$15,Priser!$A$4:$A$15,BO82)-(SUMIFS(Priser!$H$4:$H$15,Priser!$A$4:$A$15,BO82)/SUMIFS(Priser!$I$4:$I$15,Priser!$A$4:$A$15,BO82)))+AP82*(SUMIFS(Priser!$J$4:$J$15,Priser!$A$4:$A$15,BO82)-Priser!$E$6/SUMIFS(Priser!$I$4:$I$15,Priser!$A$4:$A$15,BO82))+AO82*(SUMIFS(Priser!$J$4:$J$15,Priser!$A$4:$A$15,BO82)-Priser!$D$5/SUMIFS(Priser!$I$4:$I$15,Priser!$A$4:$A$15,BO82))+AN82*(SUMIFS(Priser!$J$4:$J$15,Priser!$A$4:$A$15,BO82)-Priser!$C$4/SUMIFS(Priser!$I$4:$I$15,Priser!$A$4:$A$15,BO82))+AM82*(SUMIFS(Priser!$J$4:$J$15,Priser!$A$4:$A$15,BO82)-Priser!$B$4/SUMIFS(Priser!$I$4:$I$15,Priser!$A$4:$A$15,BO82))</f>
        <v>0</v>
      </c>
      <c r="W82" s="37">
        <f t="shared" si="50"/>
        <v>0</v>
      </c>
      <c r="X82" s="37"/>
      <c r="AA82" s="37">
        <f t="shared" si="32"/>
        <v>0</v>
      </c>
      <c r="AB82" s="37">
        <f t="shared" si="51"/>
        <v>0</v>
      </c>
      <c r="AC82" s="37">
        <f t="shared" si="33"/>
        <v>0</v>
      </c>
      <c r="AD82" s="37">
        <f t="shared" si="52"/>
        <v>0</v>
      </c>
      <c r="AE82" s="37">
        <f>IF(AD82&gt;=Priser!$L$7,Priser!$M$7,IF(AD82&gt;=Priser!$L$6,Priser!$M$6,IF(AD82&gt;=Priser!$L$5,Priser!$M$5,IF(AD82&gt;=Priser!$L$4,Priser!$M$4))))</f>
        <v>0</v>
      </c>
      <c r="AF82" s="37">
        <f>AE82*SUMIFS(Priser!$J$4:$J$15,Priser!$A$4:$A$15,$BO82)*AB82</f>
        <v>0</v>
      </c>
      <c r="AG82" s="37">
        <f t="shared" si="53"/>
        <v>0</v>
      </c>
      <c r="AH82" s="37">
        <f>IF(AG82&gt;=Priser!$N$7,Priser!$O$7,IF(AG82&gt;=Priser!$N$6,Priser!$O$6,IF(AG82&gt;=Priser!$N$5,Priser!$O$5,IF(AG82&gt;=Priser!$N$4,Priser!$O$4))))</f>
        <v>0</v>
      </c>
      <c r="AI82" s="37">
        <f>AH82*SUMIFS(Priser!$J$4:$J$15,Priser!$A$4:$A$15,$BO82)*AC82</f>
        <v>0</v>
      </c>
      <c r="AJ82" s="37"/>
      <c r="AK82" s="37"/>
      <c r="AM82" s="37">
        <f t="shared" si="34"/>
        <v>0</v>
      </c>
      <c r="AN82" s="37">
        <f t="shared" si="35"/>
        <v>0</v>
      </c>
      <c r="AO82" s="37">
        <f t="shared" si="36"/>
        <v>0</v>
      </c>
      <c r="AP82" s="37">
        <f t="shared" si="37"/>
        <v>0</v>
      </c>
      <c r="AQ82" s="37">
        <f t="shared" si="38"/>
        <v>0</v>
      </c>
      <c r="AR82" s="37">
        <f t="shared" si="39"/>
        <v>0</v>
      </c>
      <c r="AS82" s="37">
        <f t="shared" si="40"/>
        <v>0</v>
      </c>
      <c r="AT82" s="37">
        <f t="shared" si="54"/>
        <v>0</v>
      </c>
      <c r="AU82" s="37">
        <f t="shared" si="55"/>
        <v>0</v>
      </c>
      <c r="AV82" s="37">
        <f t="shared" si="56"/>
        <v>0</v>
      </c>
      <c r="AW82" s="37">
        <f t="shared" si="57"/>
        <v>0</v>
      </c>
      <c r="AX82" s="37">
        <f t="shared" si="41"/>
        <v>0</v>
      </c>
      <c r="AY82" s="37"/>
      <c r="AZ82" s="37"/>
      <c r="BB82" s="37">
        <f t="shared" si="42"/>
        <v>0</v>
      </c>
      <c r="BC82" s="37">
        <f t="shared" si="43"/>
        <v>0</v>
      </c>
      <c r="BD82" s="37">
        <f t="shared" si="44"/>
        <v>0</v>
      </c>
      <c r="BE82" s="37">
        <f t="shared" si="45"/>
        <v>0</v>
      </c>
      <c r="BF82" s="37">
        <f t="shared" si="46"/>
        <v>0</v>
      </c>
      <c r="BG82" s="37">
        <f t="shared" si="47"/>
        <v>0</v>
      </c>
      <c r="BH82" s="37">
        <f t="shared" si="58"/>
        <v>0</v>
      </c>
      <c r="BJ82" s="37"/>
      <c r="BL82" s="37">
        <f>IF(Uttag!F82="",Uttag!E82,0)/IF(Uttag!$F$2=Listor!$B$5,I82,1)</f>
        <v>0</v>
      </c>
      <c r="BM82" s="37">
        <f>Uttag!F82/IF(Uttag!$F$2=Listor!$B$5,I82,1)</f>
        <v>0</v>
      </c>
      <c r="BO82" s="81">
        <f t="shared" si="48"/>
        <v>12</v>
      </c>
      <c r="BP82" s="37">
        <f>IF(OR(BO82&gt;=10,BO82&lt;=4),Indata!$B$9,Indata!$B$10)</f>
        <v>0</v>
      </c>
    </row>
    <row r="83" spans="1:68" x14ac:dyDescent="0.25">
      <c r="A83" s="155"/>
      <c r="B83" s="37"/>
      <c r="C83" s="37"/>
      <c r="D83" s="148">
        <f t="shared" si="59"/>
        <v>45278</v>
      </c>
      <c r="E83" s="140"/>
      <c r="F83" s="141"/>
      <c r="G83" s="148"/>
      <c r="H83" s="37">
        <f t="shared" si="49"/>
        <v>0</v>
      </c>
      <c r="I83" s="81">
        <f>24+SUMIFS(Listor!$C$16:$C$17,Listor!$B$16:$B$17,Uttag!D83)</f>
        <v>24</v>
      </c>
      <c r="J83" s="37">
        <f t="shared" si="31"/>
        <v>0</v>
      </c>
      <c r="K83" s="37"/>
      <c r="L83" s="160"/>
      <c r="M83" s="207">
        <v>1</v>
      </c>
      <c r="N83" s="207">
        <v>0</v>
      </c>
      <c r="O83" s="151"/>
      <c r="P83" s="166"/>
      <c r="Q83" s="167"/>
      <c r="S83" s="37">
        <f t="shared" si="30"/>
        <v>0</v>
      </c>
      <c r="U83" s="37">
        <f>(M83+(1-M83)*(1-N83))*L83*_xlfn.XLOOKUP(BO83,Priser!$A$4:$A$15,Priser!$J$4:$J$15)</f>
        <v>0</v>
      </c>
      <c r="V83" s="37">
        <f>AQ83*(SUMIFS(Priser!$J$4:$J$15,Priser!$A$4:$A$15,BO83)-(SUMIFS(Priser!$H$4:$H$15,Priser!$A$4:$A$15,BO83)/SUMIFS(Priser!$I$4:$I$15,Priser!$A$4:$A$15,BO83)))+AP83*(SUMIFS(Priser!$J$4:$J$15,Priser!$A$4:$A$15,BO83)-Priser!$E$6/SUMIFS(Priser!$I$4:$I$15,Priser!$A$4:$A$15,BO83))+AO83*(SUMIFS(Priser!$J$4:$J$15,Priser!$A$4:$A$15,BO83)-Priser!$D$5/SUMIFS(Priser!$I$4:$I$15,Priser!$A$4:$A$15,BO83))+AN83*(SUMIFS(Priser!$J$4:$J$15,Priser!$A$4:$A$15,BO83)-Priser!$C$4/SUMIFS(Priser!$I$4:$I$15,Priser!$A$4:$A$15,BO83))+AM83*(SUMIFS(Priser!$J$4:$J$15,Priser!$A$4:$A$15,BO83)-Priser!$B$4/SUMIFS(Priser!$I$4:$I$15,Priser!$A$4:$A$15,BO83))</f>
        <v>0</v>
      </c>
      <c r="W83" s="37">
        <f t="shared" si="50"/>
        <v>0</v>
      </c>
      <c r="X83" s="37"/>
      <c r="AA83" s="37">
        <f t="shared" si="32"/>
        <v>0</v>
      </c>
      <c r="AB83" s="37">
        <f t="shared" si="51"/>
        <v>0</v>
      </c>
      <c r="AC83" s="37">
        <f t="shared" si="33"/>
        <v>0</v>
      </c>
      <c r="AD83" s="37">
        <f t="shared" si="52"/>
        <v>0</v>
      </c>
      <c r="AE83" s="37">
        <f>IF(AD83&gt;=Priser!$L$7,Priser!$M$7,IF(AD83&gt;=Priser!$L$6,Priser!$M$6,IF(AD83&gt;=Priser!$L$5,Priser!$M$5,IF(AD83&gt;=Priser!$L$4,Priser!$M$4))))</f>
        <v>0</v>
      </c>
      <c r="AF83" s="37">
        <f>AE83*SUMIFS(Priser!$J$4:$J$15,Priser!$A$4:$A$15,$BO83)*AB83</f>
        <v>0</v>
      </c>
      <c r="AG83" s="37">
        <f t="shared" si="53"/>
        <v>0</v>
      </c>
      <c r="AH83" s="37">
        <f>IF(AG83&gt;=Priser!$N$7,Priser!$O$7,IF(AG83&gt;=Priser!$N$6,Priser!$O$6,IF(AG83&gt;=Priser!$N$5,Priser!$O$5,IF(AG83&gt;=Priser!$N$4,Priser!$O$4))))</f>
        <v>0</v>
      </c>
      <c r="AI83" s="37">
        <f>AH83*SUMIFS(Priser!$J$4:$J$15,Priser!$A$4:$A$15,$BO83)*AC83</f>
        <v>0</v>
      </c>
      <c r="AJ83" s="37"/>
      <c r="AK83" s="37"/>
      <c r="AM83" s="37">
        <f t="shared" si="34"/>
        <v>0</v>
      </c>
      <c r="AN83" s="37">
        <f t="shared" si="35"/>
        <v>0</v>
      </c>
      <c r="AO83" s="37">
        <f t="shared" si="36"/>
        <v>0</v>
      </c>
      <c r="AP83" s="37">
        <f t="shared" si="37"/>
        <v>0</v>
      </c>
      <c r="AQ83" s="37">
        <f t="shared" si="38"/>
        <v>0</v>
      </c>
      <c r="AR83" s="37">
        <f t="shared" si="39"/>
        <v>0</v>
      </c>
      <c r="AS83" s="37">
        <f t="shared" si="40"/>
        <v>0</v>
      </c>
      <c r="AT83" s="37">
        <f t="shared" si="54"/>
        <v>0</v>
      </c>
      <c r="AU83" s="37">
        <f t="shared" si="55"/>
        <v>0</v>
      </c>
      <c r="AV83" s="37">
        <f t="shared" si="56"/>
        <v>0</v>
      </c>
      <c r="AW83" s="37">
        <f t="shared" si="57"/>
        <v>0</v>
      </c>
      <c r="AX83" s="37">
        <f t="shared" si="41"/>
        <v>0</v>
      </c>
      <c r="AY83" s="37"/>
      <c r="AZ83" s="37"/>
      <c r="BB83" s="37">
        <f t="shared" si="42"/>
        <v>0</v>
      </c>
      <c r="BC83" s="37">
        <f t="shared" si="43"/>
        <v>0</v>
      </c>
      <c r="BD83" s="37">
        <f t="shared" si="44"/>
        <v>0</v>
      </c>
      <c r="BE83" s="37">
        <f t="shared" si="45"/>
        <v>0</v>
      </c>
      <c r="BF83" s="37">
        <f t="shared" si="46"/>
        <v>0</v>
      </c>
      <c r="BG83" s="37">
        <f t="shared" si="47"/>
        <v>0</v>
      </c>
      <c r="BH83" s="37">
        <f t="shared" si="58"/>
        <v>0</v>
      </c>
      <c r="BJ83" s="37"/>
      <c r="BL83" s="37">
        <f>IF(Uttag!F83="",Uttag!E83,0)/IF(Uttag!$F$2=Listor!$B$5,I83,1)</f>
        <v>0</v>
      </c>
      <c r="BM83" s="37">
        <f>Uttag!F83/IF(Uttag!$F$2=Listor!$B$5,I83,1)</f>
        <v>0</v>
      </c>
      <c r="BO83" s="81">
        <f t="shared" si="48"/>
        <v>12</v>
      </c>
      <c r="BP83" s="37">
        <f>IF(OR(BO83&gt;=10,BO83&lt;=4),Indata!$B$9,Indata!$B$10)</f>
        <v>0</v>
      </c>
    </row>
    <row r="84" spans="1:68" x14ac:dyDescent="0.25">
      <c r="A84" s="155"/>
      <c r="B84" s="37"/>
      <c r="C84" s="37"/>
      <c r="D84" s="148">
        <f t="shared" si="59"/>
        <v>45279</v>
      </c>
      <c r="E84" s="140"/>
      <c r="F84" s="141"/>
      <c r="G84" s="148"/>
      <c r="H84" s="37">
        <f t="shared" si="49"/>
        <v>0</v>
      </c>
      <c r="I84" s="81">
        <f>24+SUMIFS(Listor!$C$16:$C$17,Listor!$B$16:$B$17,Uttag!D84)</f>
        <v>24</v>
      </c>
      <c r="J84" s="37">
        <f t="shared" si="31"/>
        <v>0</v>
      </c>
      <c r="K84" s="37"/>
      <c r="L84" s="160"/>
      <c r="M84" s="207">
        <v>1</v>
      </c>
      <c r="N84" s="207">
        <v>0</v>
      </c>
      <c r="O84" s="151"/>
      <c r="P84" s="166"/>
      <c r="Q84" s="167"/>
      <c r="S84" s="37">
        <f t="shared" si="30"/>
        <v>0</v>
      </c>
      <c r="U84" s="37">
        <f>(M84+(1-M84)*(1-N84))*L84*_xlfn.XLOOKUP(BO84,Priser!$A$4:$A$15,Priser!$J$4:$J$15)</f>
        <v>0</v>
      </c>
      <c r="V84" s="37">
        <f>AQ84*(SUMIFS(Priser!$J$4:$J$15,Priser!$A$4:$A$15,BO84)-(SUMIFS(Priser!$H$4:$H$15,Priser!$A$4:$A$15,BO84)/SUMIFS(Priser!$I$4:$I$15,Priser!$A$4:$A$15,BO84)))+AP84*(SUMIFS(Priser!$J$4:$J$15,Priser!$A$4:$A$15,BO84)-Priser!$E$6/SUMIFS(Priser!$I$4:$I$15,Priser!$A$4:$A$15,BO84))+AO84*(SUMIFS(Priser!$J$4:$J$15,Priser!$A$4:$A$15,BO84)-Priser!$D$5/SUMIFS(Priser!$I$4:$I$15,Priser!$A$4:$A$15,BO84))+AN84*(SUMIFS(Priser!$J$4:$J$15,Priser!$A$4:$A$15,BO84)-Priser!$C$4/SUMIFS(Priser!$I$4:$I$15,Priser!$A$4:$A$15,BO84))+AM84*(SUMIFS(Priser!$J$4:$J$15,Priser!$A$4:$A$15,BO84)-Priser!$B$4/SUMIFS(Priser!$I$4:$I$15,Priser!$A$4:$A$15,BO84))</f>
        <v>0</v>
      </c>
      <c r="W84" s="37">
        <f t="shared" si="50"/>
        <v>0</v>
      </c>
      <c r="X84" s="37"/>
      <c r="AA84" s="37">
        <f t="shared" si="32"/>
        <v>0</v>
      </c>
      <c r="AB84" s="37">
        <f t="shared" si="51"/>
        <v>0</v>
      </c>
      <c r="AC84" s="37">
        <f t="shared" si="33"/>
        <v>0</v>
      </c>
      <c r="AD84" s="37">
        <f t="shared" si="52"/>
        <v>0</v>
      </c>
      <c r="AE84" s="37">
        <f>IF(AD84&gt;=Priser!$L$7,Priser!$M$7,IF(AD84&gt;=Priser!$L$6,Priser!$M$6,IF(AD84&gt;=Priser!$L$5,Priser!$M$5,IF(AD84&gt;=Priser!$L$4,Priser!$M$4))))</f>
        <v>0</v>
      </c>
      <c r="AF84" s="37">
        <f>AE84*SUMIFS(Priser!$J$4:$J$15,Priser!$A$4:$A$15,$BO84)*AB84</f>
        <v>0</v>
      </c>
      <c r="AG84" s="37">
        <f t="shared" si="53"/>
        <v>0</v>
      </c>
      <c r="AH84" s="37">
        <f>IF(AG84&gt;=Priser!$N$7,Priser!$O$7,IF(AG84&gt;=Priser!$N$6,Priser!$O$6,IF(AG84&gt;=Priser!$N$5,Priser!$O$5,IF(AG84&gt;=Priser!$N$4,Priser!$O$4))))</f>
        <v>0</v>
      </c>
      <c r="AI84" s="37">
        <f>AH84*SUMIFS(Priser!$J$4:$J$15,Priser!$A$4:$A$15,$BO84)*AC84</f>
        <v>0</v>
      </c>
      <c r="AJ84" s="37"/>
      <c r="AK84" s="37"/>
      <c r="AM84" s="37">
        <f t="shared" si="34"/>
        <v>0</v>
      </c>
      <c r="AN84" s="37">
        <f t="shared" si="35"/>
        <v>0</v>
      </c>
      <c r="AO84" s="37">
        <f t="shared" si="36"/>
        <v>0</v>
      </c>
      <c r="AP84" s="37">
        <f t="shared" si="37"/>
        <v>0</v>
      </c>
      <c r="AQ84" s="37">
        <f t="shared" si="38"/>
        <v>0</v>
      </c>
      <c r="AR84" s="37">
        <f t="shared" si="39"/>
        <v>0</v>
      </c>
      <c r="AS84" s="37">
        <f t="shared" si="40"/>
        <v>0</v>
      </c>
      <c r="AT84" s="37">
        <f t="shared" si="54"/>
        <v>0</v>
      </c>
      <c r="AU84" s="37">
        <f t="shared" si="55"/>
        <v>0</v>
      </c>
      <c r="AV84" s="37">
        <f t="shared" si="56"/>
        <v>0</v>
      </c>
      <c r="AW84" s="37">
        <f t="shared" si="57"/>
        <v>0</v>
      </c>
      <c r="AX84" s="37">
        <f t="shared" si="41"/>
        <v>0</v>
      </c>
      <c r="AY84" s="37"/>
      <c r="AZ84" s="37"/>
      <c r="BB84" s="37">
        <f t="shared" si="42"/>
        <v>0</v>
      </c>
      <c r="BC84" s="37">
        <f t="shared" si="43"/>
        <v>0</v>
      </c>
      <c r="BD84" s="37">
        <f t="shared" si="44"/>
        <v>0</v>
      </c>
      <c r="BE84" s="37">
        <f t="shared" si="45"/>
        <v>0</v>
      </c>
      <c r="BF84" s="37">
        <f t="shared" si="46"/>
        <v>0</v>
      </c>
      <c r="BG84" s="37">
        <f t="shared" si="47"/>
        <v>0</v>
      </c>
      <c r="BH84" s="37">
        <f t="shared" si="58"/>
        <v>0</v>
      </c>
      <c r="BJ84" s="37"/>
      <c r="BL84" s="37">
        <f>IF(Uttag!F84="",Uttag!E84,0)/IF(Uttag!$F$2=Listor!$B$5,I84,1)</f>
        <v>0</v>
      </c>
      <c r="BM84" s="37">
        <f>Uttag!F84/IF(Uttag!$F$2=Listor!$B$5,I84,1)</f>
        <v>0</v>
      </c>
      <c r="BO84" s="81">
        <f t="shared" si="48"/>
        <v>12</v>
      </c>
      <c r="BP84" s="37">
        <f>IF(OR(BO84&gt;=10,BO84&lt;=4),Indata!$B$9,Indata!$B$10)</f>
        <v>0</v>
      </c>
    </row>
    <row r="85" spans="1:68" x14ac:dyDescent="0.25">
      <c r="A85" s="155"/>
      <c r="B85" s="37"/>
      <c r="C85" s="37"/>
      <c r="D85" s="148">
        <f t="shared" si="59"/>
        <v>45280</v>
      </c>
      <c r="E85" s="140"/>
      <c r="F85" s="141"/>
      <c r="G85" s="148"/>
      <c r="H85" s="37">
        <f t="shared" si="49"/>
        <v>0</v>
      </c>
      <c r="I85" s="81">
        <f>24+SUMIFS(Listor!$C$16:$C$17,Listor!$B$16:$B$17,Uttag!D85)</f>
        <v>24</v>
      </c>
      <c r="J85" s="37">
        <f t="shared" si="31"/>
        <v>0</v>
      </c>
      <c r="K85" s="37"/>
      <c r="L85" s="160"/>
      <c r="M85" s="207">
        <v>1</v>
      </c>
      <c r="N85" s="207">
        <v>0</v>
      </c>
      <c r="O85" s="151"/>
      <c r="P85" s="166"/>
      <c r="Q85" s="167"/>
      <c r="S85" s="37">
        <f t="shared" si="30"/>
        <v>0</v>
      </c>
      <c r="U85" s="37">
        <f>(M85+(1-M85)*(1-N85))*L85*_xlfn.XLOOKUP(BO85,Priser!$A$4:$A$15,Priser!$J$4:$J$15)</f>
        <v>0</v>
      </c>
      <c r="V85" s="37">
        <f>AQ85*(SUMIFS(Priser!$J$4:$J$15,Priser!$A$4:$A$15,BO85)-(SUMIFS(Priser!$H$4:$H$15,Priser!$A$4:$A$15,BO85)/SUMIFS(Priser!$I$4:$I$15,Priser!$A$4:$A$15,BO85)))+AP85*(SUMIFS(Priser!$J$4:$J$15,Priser!$A$4:$A$15,BO85)-Priser!$E$6/SUMIFS(Priser!$I$4:$I$15,Priser!$A$4:$A$15,BO85))+AO85*(SUMIFS(Priser!$J$4:$J$15,Priser!$A$4:$A$15,BO85)-Priser!$D$5/SUMIFS(Priser!$I$4:$I$15,Priser!$A$4:$A$15,BO85))+AN85*(SUMIFS(Priser!$J$4:$J$15,Priser!$A$4:$A$15,BO85)-Priser!$C$4/SUMIFS(Priser!$I$4:$I$15,Priser!$A$4:$A$15,BO85))+AM85*(SUMIFS(Priser!$J$4:$J$15,Priser!$A$4:$A$15,BO85)-Priser!$B$4/SUMIFS(Priser!$I$4:$I$15,Priser!$A$4:$A$15,BO85))</f>
        <v>0</v>
      </c>
      <c r="W85" s="37">
        <f t="shared" si="50"/>
        <v>0</v>
      </c>
      <c r="X85" s="37"/>
      <c r="AA85" s="37">
        <f t="shared" si="32"/>
        <v>0</v>
      </c>
      <c r="AB85" s="37">
        <f t="shared" si="51"/>
        <v>0</v>
      </c>
      <c r="AC85" s="37">
        <f t="shared" si="33"/>
        <v>0</v>
      </c>
      <c r="AD85" s="37">
        <f t="shared" si="52"/>
        <v>0</v>
      </c>
      <c r="AE85" s="37">
        <f>IF(AD85&gt;=Priser!$L$7,Priser!$M$7,IF(AD85&gt;=Priser!$L$6,Priser!$M$6,IF(AD85&gt;=Priser!$L$5,Priser!$M$5,IF(AD85&gt;=Priser!$L$4,Priser!$M$4))))</f>
        <v>0</v>
      </c>
      <c r="AF85" s="37">
        <f>AE85*SUMIFS(Priser!$J$4:$J$15,Priser!$A$4:$A$15,$BO85)*AB85</f>
        <v>0</v>
      </c>
      <c r="AG85" s="37">
        <f t="shared" si="53"/>
        <v>0</v>
      </c>
      <c r="AH85" s="37">
        <f>IF(AG85&gt;=Priser!$N$7,Priser!$O$7,IF(AG85&gt;=Priser!$N$6,Priser!$O$6,IF(AG85&gt;=Priser!$N$5,Priser!$O$5,IF(AG85&gt;=Priser!$N$4,Priser!$O$4))))</f>
        <v>0</v>
      </c>
      <c r="AI85" s="37">
        <f>AH85*SUMIFS(Priser!$J$4:$J$15,Priser!$A$4:$A$15,$BO85)*AC85</f>
        <v>0</v>
      </c>
      <c r="AJ85" s="37"/>
      <c r="AK85" s="37"/>
      <c r="AM85" s="37">
        <f t="shared" si="34"/>
        <v>0</v>
      </c>
      <c r="AN85" s="37">
        <f t="shared" si="35"/>
        <v>0</v>
      </c>
      <c r="AO85" s="37">
        <f t="shared" si="36"/>
        <v>0</v>
      </c>
      <c r="AP85" s="37">
        <f t="shared" si="37"/>
        <v>0</v>
      </c>
      <c r="AQ85" s="37">
        <f t="shared" si="38"/>
        <v>0</v>
      </c>
      <c r="AR85" s="37">
        <f t="shared" si="39"/>
        <v>0</v>
      </c>
      <c r="AS85" s="37">
        <f t="shared" si="40"/>
        <v>0</v>
      </c>
      <c r="AT85" s="37">
        <f t="shared" si="54"/>
        <v>0</v>
      </c>
      <c r="AU85" s="37">
        <f t="shared" si="55"/>
        <v>0</v>
      </c>
      <c r="AV85" s="37">
        <f t="shared" si="56"/>
        <v>0</v>
      </c>
      <c r="AW85" s="37">
        <f t="shared" si="57"/>
        <v>0</v>
      </c>
      <c r="AX85" s="37">
        <f t="shared" si="41"/>
        <v>0</v>
      </c>
      <c r="AY85" s="37"/>
      <c r="AZ85" s="37"/>
      <c r="BB85" s="37">
        <f t="shared" si="42"/>
        <v>0</v>
      </c>
      <c r="BC85" s="37">
        <f t="shared" si="43"/>
        <v>0</v>
      </c>
      <c r="BD85" s="37">
        <f t="shared" si="44"/>
        <v>0</v>
      </c>
      <c r="BE85" s="37">
        <f t="shared" si="45"/>
        <v>0</v>
      </c>
      <c r="BF85" s="37">
        <f t="shared" si="46"/>
        <v>0</v>
      </c>
      <c r="BG85" s="37">
        <f t="shared" si="47"/>
        <v>0</v>
      </c>
      <c r="BH85" s="37">
        <f t="shared" si="58"/>
        <v>0</v>
      </c>
      <c r="BJ85" s="37"/>
      <c r="BL85" s="37">
        <f>IF(Uttag!F85="",Uttag!E85,0)/IF(Uttag!$F$2=Listor!$B$5,I85,1)</f>
        <v>0</v>
      </c>
      <c r="BM85" s="37">
        <f>Uttag!F85/IF(Uttag!$F$2=Listor!$B$5,I85,1)</f>
        <v>0</v>
      </c>
      <c r="BO85" s="81">
        <f t="shared" si="48"/>
        <v>12</v>
      </c>
      <c r="BP85" s="37">
        <f>IF(OR(BO85&gt;=10,BO85&lt;=4),Indata!$B$9,Indata!$B$10)</f>
        <v>0</v>
      </c>
    </row>
    <row r="86" spans="1:68" x14ac:dyDescent="0.25">
      <c r="A86" s="155"/>
      <c r="B86" s="37"/>
      <c r="C86" s="37"/>
      <c r="D86" s="148">
        <f t="shared" si="59"/>
        <v>45281</v>
      </c>
      <c r="E86" s="140"/>
      <c r="F86" s="141"/>
      <c r="G86" s="148"/>
      <c r="H86" s="37">
        <f t="shared" si="49"/>
        <v>0</v>
      </c>
      <c r="I86" s="81">
        <f>24+SUMIFS(Listor!$C$16:$C$17,Listor!$B$16:$B$17,Uttag!D86)</f>
        <v>24</v>
      </c>
      <c r="J86" s="37">
        <f t="shared" si="31"/>
        <v>0</v>
      </c>
      <c r="K86" s="37"/>
      <c r="L86" s="160"/>
      <c r="M86" s="207">
        <v>1</v>
      </c>
      <c r="N86" s="207">
        <v>0</v>
      </c>
      <c r="O86" s="151"/>
      <c r="P86" s="166"/>
      <c r="Q86" s="167"/>
      <c r="S86" s="37">
        <f t="shared" si="30"/>
        <v>0</v>
      </c>
      <c r="U86" s="37">
        <f>(M86+(1-M86)*(1-N86))*L86*_xlfn.XLOOKUP(BO86,Priser!$A$4:$A$15,Priser!$J$4:$J$15)</f>
        <v>0</v>
      </c>
      <c r="V86" s="37">
        <f>AQ86*(SUMIFS(Priser!$J$4:$J$15,Priser!$A$4:$A$15,BO86)-(SUMIFS(Priser!$H$4:$H$15,Priser!$A$4:$A$15,BO86)/SUMIFS(Priser!$I$4:$I$15,Priser!$A$4:$A$15,BO86)))+AP86*(SUMIFS(Priser!$J$4:$J$15,Priser!$A$4:$A$15,BO86)-Priser!$E$6/SUMIFS(Priser!$I$4:$I$15,Priser!$A$4:$A$15,BO86))+AO86*(SUMIFS(Priser!$J$4:$J$15,Priser!$A$4:$A$15,BO86)-Priser!$D$5/SUMIFS(Priser!$I$4:$I$15,Priser!$A$4:$A$15,BO86))+AN86*(SUMIFS(Priser!$J$4:$J$15,Priser!$A$4:$A$15,BO86)-Priser!$C$4/SUMIFS(Priser!$I$4:$I$15,Priser!$A$4:$A$15,BO86))+AM86*(SUMIFS(Priser!$J$4:$J$15,Priser!$A$4:$A$15,BO86)-Priser!$B$4/SUMIFS(Priser!$I$4:$I$15,Priser!$A$4:$A$15,BO86))</f>
        <v>0</v>
      </c>
      <c r="W86" s="37">
        <f t="shared" si="50"/>
        <v>0</v>
      </c>
      <c r="X86" s="37"/>
      <c r="AA86" s="37">
        <f t="shared" si="32"/>
        <v>0</v>
      </c>
      <c r="AB86" s="37">
        <f t="shared" si="51"/>
        <v>0</v>
      </c>
      <c r="AC86" s="37">
        <f t="shared" si="33"/>
        <v>0</v>
      </c>
      <c r="AD86" s="37">
        <f t="shared" si="52"/>
        <v>0</v>
      </c>
      <c r="AE86" s="37">
        <f>IF(AD86&gt;=Priser!$L$7,Priser!$M$7,IF(AD86&gt;=Priser!$L$6,Priser!$M$6,IF(AD86&gt;=Priser!$L$5,Priser!$M$5,IF(AD86&gt;=Priser!$L$4,Priser!$M$4))))</f>
        <v>0</v>
      </c>
      <c r="AF86" s="37">
        <f>AE86*SUMIFS(Priser!$J$4:$J$15,Priser!$A$4:$A$15,$BO86)*AB86</f>
        <v>0</v>
      </c>
      <c r="AG86" s="37">
        <f t="shared" si="53"/>
        <v>0</v>
      </c>
      <c r="AH86" s="37">
        <f>IF(AG86&gt;=Priser!$N$7,Priser!$O$7,IF(AG86&gt;=Priser!$N$6,Priser!$O$6,IF(AG86&gt;=Priser!$N$5,Priser!$O$5,IF(AG86&gt;=Priser!$N$4,Priser!$O$4))))</f>
        <v>0</v>
      </c>
      <c r="AI86" s="37">
        <f>AH86*SUMIFS(Priser!$J$4:$J$15,Priser!$A$4:$A$15,$BO86)*AC86</f>
        <v>0</v>
      </c>
      <c r="AJ86" s="37"/>
      <c r="AK86" s="37"/>
      <c r="AM86" s="37">
        <f t="shared" si="34"/>
        <v>0</v>
      </c>
      <c r="AN86" s="37">
        <f t="shared" si="35"/>
        <v>0</v>
      </c>
      <c r="AO86" s="37">
        <f t="shared" si="36"/>
        <v>0</v>
      </c>
      <c r="AP86" s="37">
        <f t="shared" si="37"/>
        <v>0</v>
      </c>
      <c r="AQ86" s="37">
        <f t="shared" si="38"/>
        <v>0</v>
      </c>
      <c r="AR86" s="37">
        <f t="shared" si="39"/>
        <v>0</v>
      </c>
      <c r="AS86" s="37">
        <f t="shared" si="40"/>
        <v>0</v>
      </c>
      <c r="AT86" s="37">
        <f t="shared" si="54"/>
        <v>0</v>
      </c>
      <c r="AU86" s="37">
        <f t="shared" si="55"/>
        <v>0</v>
      </c>
      <c r="AV86" s="37">
        <f t="shared" si="56"/>
        <v>0</v>
      </c>
      <c r="AW86" s="37">
        <f t="shared" si="57"/>
        <v>0</v>
      </c>
      <c r="AX86" s="37">
        <f t="shared" si="41"/>
        <v>0</v>
      </c>
      <c r="AY86" s="37"/>
      <c r="AZ86" s="37"/>
      <c r="BB86" s="37">
        <f t="shared" si="42"/>
        <v>0</v>
      </c>
      <c r="BC86" s="37">
        <f t="shared" si="43"/>
        <v>0</v>
      </c>
      <c r="BD86" s="37">
        <f t="shared" si="44"/>
        <v>0</v>
      </c>
      <c r="BE86" s="37">
        <f t="shared" si="45"/>
        <v>0</v>
      </c>
      <c r="BF86" s="37">
        <f t="shared" si="46"/>
        <v>0</v>
      </c>
      <c r="BG86" s="37">
        <f t="shared" si="47"/>
        <v>0</v>
      </c>
      <c r="BH86" s="37">
        <f t="shared" si="58"/>
        <v>0</v>
      </c>
      <c r="BJ86" s="37"/>
      <c r="BL86" s="37">
        <f>IF(Uttag!F86="",Uttag!E86,0)/IF(Uttag!$F$2=Listor!$B$5,I86,1)</f>
        <v>0</v>
      </c>
      <c r="BM86" s="37">
        <f>Uttag!F86/IF(Uttag!$F$2=Listor!$B$5,I86,1)</f>
        <v>0</v>
      </c>
      <c r="BO86" s="81">
        <f t="shared" si="48"/>
        <v>12</v>
      </c>
      <c r="BP86" s="37">
        <f>IF(OR(BO86&gt;=10,BO86&lt;=4),Indata!$B$9,Indata!$B$10)</f>
        <v>0</v>
      </c>
    </row>
    <row r="87" spans="1:68" x14ac:dyDescent="0.25">
      <c r="A87" s="155"/>
      <c r="B87" s="37"/>
      <c r="C87" s="37"/>
      <c r="D87" s="148">
        <f t="shared" si="59"/>
        <v>45282</v>
      </c>
      <c r="E87" s="140"/>
      <c r="F87" s="141"/>
      <c r="G87" s="148"/>
      <c r="H87" s="37">
        <f t="shared" si="49"/>
        <v>0</v>
      </c>
      <c r="I87" s="81">
        <f>24+SUMIFS(Listor!$C$16:$C$17,Listor!$B$16:$B$17,Uttag!D87)</f>
        <v>24</v>
      </c>
      <c r="J87" s="37">
        <f t="shared" si="31"/>
        <v>0</v>
      </c>
      <c r="K87" s="37"/>
      <c r="L87" s="160"/>
      <c r="M87" s="207">
        <v>1</v>
      </c>
      <c r="N87" s="207">
        <v>0</v>
      </c>
      <c r="O87" s="151"/>
      <c r="P87" s="166"/>
      <c r="Q87" s="167"/>
      <c r="S87" s="37">
        <f t="shared" si="30"/>
        <v>0</v>
      </c>
      <c r="U87" s="37">
        <f>(M87+(1-M87)*(1-N87))*L87*_xlfn.XLOOKUP(BO87,Priser!$A$4:$A$15,Priser!$J$4:$J$15)</f>
        <v>0</v>
      </c>
      <c r="V87" s="37">
        <f>AQ87*(SUMIFS(Priser!$J$4:$J$15,Priser!$A$4:$A$15,BO87)-(SUMIFS(Priser!$H$4:$H$15,Priser!$A$4:$A$15,BO87)/SUMIFS(Priser!$I$4:$I$15,Priser!$A$4:$A$15,BO87)))+AP87*(SUMIFS(Priser!$J$4:$J$15,Priser!$A$4:$A$15,BO87)-Priser!$E$6/SUMIFS(Priser!$I$4:$I$15,Priser!$A$4:$A$15,BO87))+AO87*(SUMIFS(Priser!$J$4:$J$15,Priser!$A$4:$A$15,BO87)-Priser!$D$5/SUMIFS(Priser!$I$4:$I$15,Priser!$A$4:$A$15,BO87))+AN87*(SUMIFS(Priser!$J$4:$J$15,Priser!$A$4:$A$15,BO87)-Priser!$C$4/SUMIFS(Priser!$I$4:$I$15,Priser!$A$4:$A$15,BO87))+AM87*(SUMIFS(Priser!$J$4:$J$15,Priser!$A$4:$A$15,BO87)-Priser!$B$4/SUMIFS(Priser!$I$4:$I$15,Priser!$A$4:$A$15,BO87))</f>
        <v>0</v>
      </c>
      <c r="W87" s="37">
        <f t="shared" si="50"/>
        <v>0</v>
      </c>
      <c r="X87" s="37"/>
      <c r="AA87" s="37">
        <f t="shared" si="32"/>
        <v>0</v>
      </c>
      <c r="AB87" s="37">
        <f t="shared" si="51"/>
        <v>0</v>
      </c>
      <c r="AC87" s="37">
        <f t="shared" si="33"/>
        <v>0</v>
      </c>
      <c r="AD87" s="37">
        <f t="shared" si="52"/>
        <v>0</v>
      </c>
      <c r="AE87" s="37">
        <f>IF(AD87&gt;=Priser!$L$7,Priser!$M$7,IF(AD87&gt;=Priser!$L$6,Priser!$M$6,IF(AD87&gt;=Priser!$L$5,Priser!$M$5,IF(AD87&gt;=Priser!$L$4,Priser!$M$4))))</f>
        <v>0</v>
      </c>
      <c r="AF87" s="37">
        <f>AE87*SUMIFS(Priser!$J$4:$J$15,Priser!$A$4:$A$15,$BO87)*AB87</f>
        <v>0</v>
      </c>
      <c r="AG87" s="37">
        <f t="shared" si="53"/>
        <v>0</v>
      </c>
      <c r="AH87" s="37">
        <f>IF(AG87&gt;=Priser!$N$7,Priser!$O$7,IF(AG87&gt;=Priser!$N$6,Priser!$O$6,IF(AG87&gt;=Priser!$N$5,Priser!$O$5,IF(AG87&gt;=Priser!$N$4,Priser!$O$4))))</f>
        <v>0</v>
      </c>
      <c r="AI87" s="37">
        <f>AH87*SUMIFS(Priser!$J$4:$J$15,Priser!$A$4:$A$15,$BO87)*AC87</f>
        <v>0</v>
      </c>
      <c r="AJ87" s="37"/>
      <c r="AK87" s="37"/>
      <c r="AM87" s="37">
        <f t="shared" si="34"/>
        <v>0</v>
      </c>
      <c r="AN87" s="37">
        <f t="shared" si="35"/>
        <v>0</v>
      </c>
      <c r="AO87" s="37">
        <f t="shared" si="36"/>
        <v>0</v>
      </c>
      <c r="AP87" s="37">
        <f t="shared" si="37"/>
        <v>0</v>
      </c>
      <c r="AQ87" s="37">
        <f t="shared" si="38"/>
        <v>0</v>
      </c>
      <c r="AR87" s="37">
        <f t="shared" si="39"/>
        <v>0</v>
      </c>
      <c r="AS87" s="37">
        <f t="shared" si="40"/>
        <v>0</v>
      </c>
      <c r="AT87" s="37">
        <f t="shared" si="54"/>
        <v>0</v>
      </c>
      <c r="AU87" s="37">
        <f t="shared" si="55"/>
        <v>0</v>
      </c>
      <c r="AV87" s="37">
        <f t="shared" si="56"/>
        <v>0</v>
      </c>
      <c r="AW87" s="37">
        <f t="shared" si="57"/>
        <v>0</v>
      </c>
      <c r="AX87" s="37">
        <f t="shared" si="41"/>
        <v>0</v>
      </c>
      <c r="AY87" s="37"/>
      <c r="AZ87" s="37"/>
      <c r="BB87" s="37">
        <f t="shared" si="42"/>
        <v>0</v>
      </c>
      <c r="BC87" s="37">
        <f t="shared" si="43"/>
        <v>0</v>
      </c>
      <c r="BD87" s="37">
        <f t="shared" si="44"/>
        <v>0</v>
      </c>
      <c r="BE87" s="37">
        <f t="shared" si="45"/>
        <v>0</v>
      </c>
      <c r="BF87" s="37">
        <f t="shared" si="46"/>
        <v>0</v>
      </c>
      <c r="BG87" s="37">
        <f t="shared" si="47"/>
        <v>0</v>
      </c>
      <c r="BH87" s="37">
        <f t="shared" si="58"/>
        <v>0</v>
      </c>
      <c r="BJ87" s="37"/>
      <c r="BL87" s="37">
        <f>IF(Uttag!F87="",Uttag!E87,0)/IF(Uttag!$F$2=Listor!$B$5,I87,1)</f>
        <v>0</v>
      </c>
      <c r="BM87" s="37">
        <f>Uttag!F87/IF(Uttag!$F$2=Listor!$B$5,I87,1)</f>
        <v>0</v>
      </c>
      <c r="BO87" s="81">
        <f t="shared" si="48"/>
        <v>12</v>
      </c>
      <c r="BP87" s="37">
        <f>IF(OR(BO87&gt;=10,BO87&lt;=4),Indata!$B$9,Indata!$B$10)</f>
        <v>0</v>
      </c>
    </row>
    <row r="88" spans="1:68" x14ac:dyDescent="0.25">
      <c r="D88" s="148">
        <f t="shared" si="59"/>
        <v>45283</v>
      </c>
      <c r="E88" s="140"/>
      <c r="F88" s="141"/>
      <c r="G88" s="148"/>
      <c r="H88" s="37">
        <f t="shared" si="49"/>
        <v>0</v>
      </c>
      <c r="I88" s="81">
        <f>24+SUMIFS(Listor!$C$16:$C$17,Listor!$B$16:$B$17,Uttag!D88)</f>
        <v>24</v>
      </c>
      <c r="J88" s="37">
        <f t="shared" si="31"/>
        <v>0</v>
      </c>
      <c r="K88" s="37"/>
      <c r="L88" s="160"/>
      <c r="M88" s="207">
        <v>1</v>
      </c>
      <c r="N88" s="207">
        <v>0</v>
      </c>
      <c r="O88" s="151"/>
      <c r="P88" s="166"/>
      <c r="Q88" s="167"/>
      <c r="S88" s="37">
        <f t="shared" si="30"/>
        <v>0</v>
      </c>
      <c r="U88" s="37">
        <f>(M88+(1-M88)*(1-N88))*L88*_xlfn.XLOOKUP(BO88,Priser!$A$4:$A$15,Priser!$J$4:$J$15)</f>
        <v>0</v>
      </c>
      <c r="V88" s="37">
        <f>AQ88*(SUMIFS(Priser!$J$4:$J$15,Priser!$A$4:$A$15,BO88)-(SUMIFS(Priser!$H$4:$H$15,Priser!$A$4:$A$15,BO88)/SUMIFS(Priser!$I$4:$I$15,Priser!$A$4:$A$15,BO88)))+AP88*(SUMIFS(Priser!$J$4:$J$15,Priser!$A$4:$A$15,BO88)-Priser!$E$6/SUMIFS(Priser!$I$4:$I$15,Priser!$A$4:$A$15,BO88))+AO88*(SUMIFS(Priser!$J$4:$J$15,Priser!$A$4:$A$15,BO88)-Priser!$D$5/SUMIFS(Priser!$I$4:$I$15,Priser!$A$4:$A$15,BO88))+AN88*(SUMIFS(Priser!$J$4:$J$15,Priser!$A$4:$A$15,BO88)-Priser!$C$4/SUMIFS(Priser!$I$4:$I$15,Priser!$A$4:$A$15,BO88))+AM88*(SUMIFS(Priser!$J$4:$J$15,Priser!$A$4:$A$15,BO88)-Priser!$B$4/SUMIFS(Priser!$I$4:$I$15,Priser!$A$4:$A$15,BO88))</f>
        <v>0</v>
      </c>
      <c r="W88" s="37">
        <f t="shared" si="50"/>
        <v>0</v>
      </c>
      <c r="X88" s="37"/>
      <c r="AA88" s="37">
        <f t="shared" si="32"/>
        <v>0</v>
      </c>
      <c r="AB88" s="37">
        <f t="shared" si="51"/>
        <v>0</v>
      </c>
      <c r="AC88" s="37">
        <f t="shared" si="33"/>
        <v>0</v>
      </c>
      <c r="AD88" s="37">
        <f t="shared" si="52"/>
        <v>0</v>
      </c>
      <c r="AE88" s="37">
        <f>IF(AD88&gt;=Priser!$L$7,Priser!$M$7,IF(AD88&gt;=Priser!$L$6,Priser!$M$6,IF(AD88&gt;=Priser!$L$5,Priser!$M$5,IF(AD88&gt;=Priser!$L$4,Priser!$M$4))))</f>
        <v>0</v>
      </c>
      <c r="AF88" s="37">
        <f>AE88*SUMIFS(Priser!$J$4:$J$15,Priser!$A$4:$A$15,$BO88)*AB88</f>
        <v>0</v>
      </c>
      <c r="AG88" s="37">
        <f t="shared" si="53"/>
        <v>0</v>
      </c>
      <c r="AH88" s="37">
        <f>IF(AG88&gt;=Priser!$N$7,Priser!$O$7,IF(AG88&gt;=Priser!$N$6,Priser!$O$6,IF(AG88&gt;=Priser!$N$5,Priser!$O$5,IF(AG88&gt;=Priser!$N$4,Priser!$O$4))))</f>
        <v>0</v>
      </c>
      <c r="AI88" s="37">
        <f>AH88*SUMIFS(Priser!$J$4:$J$15,Priser!$A$4:$A$15,$BO88)*AC88</f>
        <v>0</v>
      </c>
      <c r="AJ88" s="37"/>
      <c r="AK88" s="37"/>
      <c r="AM88" s="37">
        <f t="shared" si="34"/>
        <v>0</v>
      </c>
      <c r="AN88" s="37">
        <f t="shared" si="35"/>
        <v>0</v>
      </c>
      <c r="AO88" s="37">
        <f t="shared" si="36"/>
        <v>0</v>
      </c>
      <c r="AP88" s="37">
        <f t="shared" si="37"/>
        <v>0</v>
      </c>
      <c r="AQ88" s="37">
        <f t="shared" si="38"/>
        <v>0</v>
      </c>
      <c r="AR88" s="37">
        <f t="shared" si="39"/>
        <v>0</v>
      </c>
      <c r="AS88" s="37">
        <f t="shared" si="40"/>
        <v>0</v>
      </c>
      <c r="AT88" s="37">
        <f t="shared" si="54"/>
        <v>0</v>
      </c>
      <c r="AU88" s="37">
        <f t="shared" si="55"/>
        <v>0</v>
      </c>
      <c r="AV88" s="37">
        <f t="shared" si="56"/>
        <v>0</v>
      </c>
      <c r="AW88" s="37">
        <f t="shared" si="57"/>
        <v>0</v>
      </c>
      <c r="AX88" s="37">
        <f t="shared" si="41"/>
        <v>0</v>
      </c>
      <c r="AY88" s="37"/>
      <c r="AZ88" s="37"/>
      <c r="BB88" s="37">
        <f t="shared" si="42"/>
        <v>0</v>
      </c>
      <c r="BC88" s="37">
        <f t="shared" si="43"/>
        <v>0</v>
      </c>
      <c r="BD88" s="37">
        <f t="shared" si="44"/>
        <v>0</v>
      </c>
      <c r="BE88" s="37">
        <f t="shared" si="45"/>
        <v>0</v>
      </c>
      <c r="BF88" s="37">
        <f t="shared" si="46"/>
        <v>0</v>
      </c>
      <c r="BG88" s="37">
        <f t="shared" si="47"/>
        <v>0</v>
      </c>
      <c r="BH88" s="37">
        <f t="shared" si="58"/>
        <v>0</v>
      </c>
      <c r="BJ88" s="37"/>
      <c r="BL88" s="37">
        <f>IF(Uttag!F88="",Uttag!E88,0)/IF(Uttag!$F$2=Listor!$B$5,I88,1)</f>
        <v>0</v>
      </c>
      <c r="BM88" s="37">
        <f>Uttag!F88/IF(Uttag!$F$2=Listor!$B$5,I88,1)</f>
        <v>0</v>
      </c>
      <c r="BO88" s="81">
        <f t="shared" si="48"/>
        <v>12</v>
      </c>
      <c r="BP88" s="37">
        <f>IF(OR(BO88&gt;=10,BO88&lt;=4),Indata!$B$9,Indata!$B$10)</f>
        <v>0</v>
      </c>
    </row>
    <row r="89" spans="1:68" x14ac:dyDescent="0.25">
      <c r="D89" s="148">
        <f t="shared" si="59"/>
        <v>45284</v>
      </c>
      <c r="E89" s="140"/>
      <c r="F89" s="141"/>
      <c r="G89" s="148"/>
      <c r="H89" s="37">
        <f t="shared" si="49"/>
        <v>0</v>
      </c>
      <c r="I89" s="81">
        <f>24+SUMIFS(Listor!$C$16:$C$17,Listor!$B$16:$B$17,Uttag!D89)</f>
        <v>24</v>
      </c>
      <c r="J89" s="37">
        <f t="shared" si="31"/>
        <v>0</v>
      </c>
      <c r="K89" s="37"/>
      <c r="L89" s="160"/>
      <c r="M89" s="207">
        <v>1</v>
      </c>
      <c r="N89" s="207">
        <v>0</v>
      </c>
      <c r="O89" s="151"/>
      <c r="P89" s="166"/>
      <c r="Q89" s="167"/>
      <c r="S89" s="37">
        <f t="shared" si="30"/>
        <v>0</v>
      </c>
      <c r="U89" s="37">
        <f>(M89+(1-M89)*(1-N89))*L89*_xlfn.XLOOKUP(BO89,Priser!$A$4:$A$15,Priser!$J$4:$J$15)</f>
        <v>0</v>
      </c>
      <c r="V89" s="37">
        <f>AQ89*(SUMIFS(Priser!$J$4:$J$15,Priser!$A$4:$A$15,BO89)-(SUMIFS(Priser!$H$4:$H$15,Priser!$A$4:$A$15,BO89)/SUMIFS(Priser!$I$4:$I$15,Priser!$A$4:$A$15,BO89)))+AP89*(SUMIFS(Priser!$J$4:$J$15,Priser!$A$4:$A$15,BO89)-Priser!$E$6/SUMIFS(Priser!$I$4:$I$15,Priser!$A$4:$A$15,BO89))+AO89*(SUMIFS(Priser!$J$4:$J$15,Priser!$A$4:$A$15,BO89)-Priser!$D$5/SUMIFS(Priser!$I$4:$I$15,Priser!$A$4:$A$15,BO89))+AN89*(SUMIFS(Priser!$J$4:$J$15,Priser!$A$4:$A$15,BO89)-Priser!$C$4/SUMIFS(Priser!$I$4:$I$15,Priser!$A$4:$A$15,BO89))+AM89*(SUMIFS(Priser!$J$4:$J$15,Priser!$A$4:$A$15,BO89)-Priser!$B$4/SUMIFS(Priser!$I$4:$I$15,Priser!$A$4:$A$15,BO89))</f>
        <v>0</v>
      </c>
      <c r="W89" s="37">
        <f t="shared" si="50"/>
        <v>0</v>
      </c>
      <c r="X89" s="37"/>
      <c r="AA89" s="37">
        <f t="shared" si="32"/>
        <v>0</v>
      </c>
      <c r="AB89" s="37">
        <f t="shared" si="51"/>
        <v>0</v>
      </c>
      <c r="AC89" s="37">
        <f t="shared" si="33"/>
        <v>0</v>
      </c>
      <c r="AD89" s="37">
        <f t="shared" si="52"/>
        <v>0</v>
      </c>
      <c r="AE89" s="37">
        <f>IF(AD89&gt;=Priser!$L$7,Priser!$M$7,IF(AD89&gt;=Priser!$L$6,Priser!$M$6,IF(AD89&gt;=Priser!$L$5,Priser!$M$5,IF(AD89&gt;=Priser!$L$4,Priser!$M$4))))</f>
        <v>0</v>
      </c>
      <c r="AF89" s="37">
        <f>AE89*SUMIFS(Priser!$J$4:$J$15,Priser!$A$4:$A$15,$BO89)*AB89</f>
        <v>0</v>
      </c>
      <c r="AG89" s="37">
        <f t="shared" si="53"/>
        <v>0</v>
      </c>
      <c r="AH89" s="37">
        <f>IF(AG89&gt;=Priser!$N$7,Priser!$O$7,IF(AG89&gt;=Priser!$N$6,Priser!$O$6,IF(AG89&gt;=Priser!$N$5,Priser!$O$5,IF(AG89&gt;=Priser!$N$4,Priser!$O$4))))</f>
        <v>0</v>
      </c>
      <c r="AI89" s="37">
        <f>AH89*SUMIFS(Priser!$J$4:$J$15,Priser!$A$4:$A$15,$BO89)*AC89</f>
        <v>0</v>
      </c>
      <c r="AJ89" s="37"/>
      <c r="AK89" s="37"/>
      <c r="AM89" s="37">
        <f t="shared" si="34"/>
        <v>0</v>
      </c>
      <c r="AN89" s="37">
        <f t="shared" si="35"/>
        <v>0</v>
      </c>
      <c r="AO89" s="37">
        <f t="shared" si="36"/>
        <v>0</v>
      </c>
      <c r="AP89" s="37">
        <f t="shared" si="37"/>
        <v>0</v>
      </c>
      <c r="AQ89" s="37">
        <f t="shared" si="38"/>
        <v>0</v>
      </c>
      <c r="AR89" s="37">
        <f t="shared" si="39"/>
        <v>0</v>
      </c>
      <c r="AS89" s="37">
        <f t="shared" si="40"/>
        <v>0</v>
      </c>
      <c r="AT89" s="37">
        <f t="shared" si="54"/>
        <v>0</v>
      </c>
      <c r="AU89" s="37">
        <f t="shared" si="55"/>
        <v>0</v>
      </c>
      <c r="AV89" s="37">
        <f t="shared" si="56"/>
        <v>0</v>
      </c>
      <c r="AW89" s="37">
        <f t="shared" si="57"/>
        <v>0</v>
      </c>
      <c r="AX89" s="37">
        <f t="shared" si="41"/>
        <v>0</v>
      </c>
      <c r="AY89" s="37"/>
      <c r="AZ89" s="37"/>
      <c r="BB89" s="37">
        <f t="shared" si="42"/>
        <v>0</v>
      </c>
      <c r="BC89" s="37">
        <f t="shared" si="43"/>
        <v>0</v>
      </c>
      <c r="BD89" s="37">
        <f t="shared" si="44"/>
        <v>0</v>
      </c>
      <c r="BE89" s="37">
        <f t="shared" si="45"/>
        <v>0</v>
      </c>
      <c r="BF89" s="37">
        <f t="shared" si="46"/>
        <v>0</v>
      </c>
      <c r="BG89" s="37">
        <f t="shared" si="47"/>
        <v>0</v>
      </c>
      <c r="BH89" s="37">
        <f t="shared" si="58"/>
        <v>0</v>
      </c>
      <c r="BJ89" s="37"/>
      <c r="BL89" s="37">
        <f>IF(Uttag!F89="",Uttag!E89,0)/IF(Uttag!$F$2=Listor!$B$5,I89,1)</f>
        <v>0</v>
      </c>
      <c r="BM89" s="37">
        <f>Uttag!F89/IF(Uttag!$F$2=Listor!$B$5,I89,1)</f>
        <v>0</v>
      </c>
      <c r="BO89" s="81">
        <f t="shared" si="48"/>
        <v>12</v>
      </c>
      <c r="BP89" s="37">
        <f>IF(OR(BO89&gt;=10,BO89&lt;=4),Indata!$B$9,Indata!$B$10)</f>
        <v>0</v>
      </c>
    </row>
    <row r="90" spans="1:68" x14ac:dyDescent="0.25">
      <c r="B90" s="37"/>
      <c r="C90" s="37"/>
      <c r="D90" s="148">
        <f t="shared" si="59"/>
        <v>45285</v>
      </c>
      <c r="E90" s="140"/>
      <c r="F90" s="141"/>
      <c r="G90" s="148"/>
      <c r="H90" s="37">
        <f t="shared" si="49"/>
        <v>0</v>
      </c>
      <c r="I90" s="81">
        <f>24+SUMIFS(Listor!$C$16:$C$17,Listor!$B$16:$B$17,Uttag!D90)</f>
        <v>24</v>
      </c>
      <c r="J90" s="37">
        <f t="shared" si="31"/>
        <v>0</v>
      </c>
      <c r="K90" s="37"/>
      <c r="L90" s="160"/>
      <c r="M90" s="207">
        <v>1</v>
      </c>
      <c r="N90" s="207">
        <v>0</v>
      </c>
      <c r="O90" s="151"/>
      <c r="P90" s="166"/>
      <c r="Q90" s="167"/>
      <c r="S90" s="37">
        <f t="shared" si="30"/>
        <v>0</v>
      </c>
      <c r="U90" s="37">
        <f>(M90+(1-M90)*(1-N90))*L90*_xlfn.XLOOKUP(BO90,Priser!$A$4:$A$15,Priser!$J$4:$J$15)</f>
        <v>0</v>
      </c>
      <c r="V90" s="37">
        <f>AQ90*(SUMIFS(Priser!$J$4:$J$15,Priser!$A$4:$A$15,BO90)-(SUMIFS(Priser!$H$4:$H$15,Priser!$A$4:$A$15,BO90)/SUMIFS(Priser!$I$4:$I$15,Priser!$A$4:$A$15,BO90)))+AP90*(SUMIFS(Priser!$J$4:$J$15,Priser!$A$4:$A$15,BO90)-Priser!$E$6/SUMIFS(Priser!$I$4:$I$15,Priser!$A$4:$A$15,BO90))+AO90*(SUMIFS(Priser!$J$4:$J$15,Priser!$A$4:$A$15,BO90)-Priser!$D$5/SUMIFS(Priser!$I$4:$I$15,Priser!$A$4:$A$15,BO90))+AN90*(SUMIFS(Priser!$J$4:$J$15,Priser!$A$4:$A$15,BO90)-Priser!$C$4/SUMIFS(Priser!$I$4:$I$15,Priser!$A$4:$A$15,BO90))+AM90*(SUMIFS(Priser!$J$4:$J$15,Priser!$A$4:$A$15,BO90)-Priser!$B$4/SUMIFS(Priser!$I$4:$I$15,Priser!$A$4:$A$15,BO90))</f>
        <v>0</v>
      </c>
      <c r="W90" s="37">
        <f t="shared" si="50"/>
        <v>0</v>
      </c>
      <c r="X90" s="37"/>
      <c r="AA90" s="37">
        <f t="shared" si="32"/>
        <v>0</v>
      </c>
      <c r="AB90" s="37">
        <f t="shared" si="51"/>
        <v>0</v>
      </c>
      <c r="AC90" s="37">
        <f t="shared" si="33"/>
        <v>0</v>
      </c>
      <c r="AD90" s="37">
        <f t="shared" si="52"/>
        <v>0</v>
      </c>
      <c r="AE90" s="37">
        <f>IF(AD90&gt;=Priser!$L$7,Priser!$M$7,IF(AD90&gt;=Priser!$L$6,Priser!$M$6,IF(AD90&gt;=Priser!$L$5,Priser!$M$5,IF(AD90&gt;=Priser!$L$4,Priser!$M$4))))</f>
        <v>0</v>
      </c>
      <c r="AF90" s="37">
        <f>AE90*SUMIFS(Priser!$J$4:$J$15,Priser!$A$4:$A$15,$BO90)*AB90</f>
        <v>0</v>
      </c>
      <c r="AG90" s="37">
        <f t="shared" si="53"/>
        <v>0</v>
      </c>
      <c r="AH90" s="37">
        <f>IF(AG90&gt;=Priser!$N$7,Priser!$O$7,IF(AG90&gt;=Priser!$N$6,Priser!$O$6,IF(AG90&gt;=Priser!$N$5,Priser!$O$5,IF(AG90&gt;=Priser!$N$4,Priser!$O$4))))</f>
        <v>0</v>
      </c>
      <c r="AI90" s="37">
        <f>AH90*SUMIFS(Priser!$J$4:$J$15,Priser!$A$4:$A$15,$BO90)*AC90</f>
        <v>0</v>
      </c>
      <c r="AJ90" s="37"/>
      <c r="AK90" s="37"/>
      <c r="AM90" s="37">
        <f t="shared" si="34"/>
        <v>0</v>
      </c>
      <c r="AN90" s="37">
        <f t="shared" si="35"/>
        <v>0</v>
      </c>
      <c r="AO90" s="37">
        <f t="shared" si="36"/>
        <v>0</v>
      </c>
      <c r="AP90" s="37">
        <f t="shared" si="37"/>
        <v>0</v>
      </c>
      <c r="AQ90" s="37">
        <f t="shared" si="38"/>
        <v>0</v>
      </c>
      <c r="AR90" s="37">
        <f t="shared" si="39"/>
        <v>0</v>
      </c>
      <c r="AS90" s="37">
        <f t="shared" si="40"/>
        <v>0</v>
      </c>
      <c r="AT90" s="37">
        <f t="shared" si="54"/>
        <v>0</v>
      </c>
      <c r="AU90" s="37">
        <f t="shared" si="55"/>
        <v>0</v>
      </c>
      <c r="AV90" s="37">
        <f t="shared" si="56"/>
        <v>0</v>
      </c>
      <c r="AW90" s="37">
        <f t="shared" si="57"/>
        <v>0</v>
      </c>
      <c r="AX90" s="37">
        <f t="shared" si="41"/>
        <v>0</v>
      </c>
      <c r="AY90" s="37"/>
      <c r="AZ90" s="37"/>
      <c r="BB90" s="37">
        <f t="shared" si="42"/>
        <v>0</v>
      </c>
      <c r="BC90" s="37">
        <f t="shared" si="43"/>
        <v>0</v>
      </c>
      <c r="BD90" s="37">
        <f t="shared" si="44"/>
        <v>0</v>
      </c>
      <c r="BE90" s="37">
        <f t="shared" si="45"/>
        <v>0</v>
      </c>
      <c r="BF90" s="37">
        <f t="shared" si="46"/>
        <v>0</v>
      </c>
      <c r="BG90" s="37">
        <f t="shared" si="47"/>
        <v>0</v>
      </c>
      <c r="BH90" s="37">
        <f t="shared" si="58"/>
        <v>0</v>
      </c>
      <c r="BJ90" s="37"/>
      <c r="BL90" s="37">
        <f>IF(Uttag!F90="",Uttag!E90,0)/IF(Uttag!$F$2=Listor!$B$5,I90,1)</f>
        <v>0</v>
      </c>
      <c r="BM90" s="37">
        <f>Uttag!F90/IF(Uttag!$F$2=Listor!$B$5,I90,1)</f>
        <v>0</v>
      </c>
      <c r="BO90" s="81">
        <f t="shared" si="48"/>
        <v>12</v>
      </c>
      <c r="BP90" s="37">
        <f>IF(OR(BO90&gt;=10,BO90&lt;=4),Indata!$B$9,Indata!$B$10)</f>
        <v>0</v>
      </c>
    </row>
    <row r="91" spans="1:68" x14ac:dyDescent="0.25">
      <c r="B91" s="37"/>
      <c r="D91" s="148">
        <f t="shared" si="59"/>
        <v>45286</v>
      </c>
      <c r="E91" s="140"/>
      <c r="F91" s="141"/>
      <c r="G91" s="148"/>
      <c r="H91" s="37">
        <f t="shared" si="49"/>
        <v>0</v>
      </c>
      <c r="I91" s="81">
        <f>24+SUMIFS(Listor!$C$16:$C$17,Listor!$B$16:$B$17,Uttag!D91)</f>
        <v>24</v>
      </c>
      <c r="J91" s="37">
        <f t="shared" si="31"/>
        <v>0</v>
      </c>
      <c r="K91" s="37"/>
      <c r="L91" s="160"/>
      <c r="M91" s="207">
        <v>1</v>
      </c>
      <c r="N91" s="207">
        <v>0</v>
      </c>
      <c r="O91" s="151"/>
      <c r="P91" s="166"/>
      <c r="Q91" s="167"/>
      <c r="S91" s="37">
        <f t="shared" si="30"/>
        <v>0</v>
      </c>
      <c r="U91" s="37">
        <f>(M91+(1-M91)*(1-N91))*L91*_xlfn.XLOOKUP(BO91,Priser!$A$4:$A$15,Priser!$J$4:$J$15)</f>
        <v>0</v>
      </c>
      <c r="V91" s="37">
        <f>AQ91*(SUMIFS(Priser!$J$4:$J$15,Priser!$A$4:$A$15,BO91)-(SUMIFS(Priser!$H$4:$H$15,Priser!$A$4:$A$15,BO91)/SUMIFS(Priser!$I$4:$I$15,Priser!$A$4:$A$15,BO91)))+AP91*(SUMIFS(Priser!$J$4:$J$15,Priser!$A$4:$A$15,BO91)-Priser!$E$6/SUMIFS(Priser!$I$4:$I$15,Priser!$A$4:$A$15,BO91))+AO91*(SUMIFS(Priser!$J$4:$J$15,Priser!$A$4:$A$15,BO91)-Priser!$D$5/SUMIFS(Priser!$I$4:$I$15,Priser!$A$4:$A$15,BO91))+AN91*(SUMIFS(Priser!$J$4:$J$15,Priser!$A$4:$A$15,BO91)-Priser!$C$4/SUMIFS(Priser!$I$4:$I$15,Priser!$A$4:$A$15,BO91))+AM91*(SUMIFS(Priser!$J$4:$J$15,Priser!$A$4:$A$15,BO91)-Priser!$B$4/SUMIFS(Priser!$I$4:$I$15,Priser!$A$4:$A$15,BO91))</f>
        <v>0</v>
      </c>
      <c r="W91" s="37">
        <f t="shared" si="50"/>
        <v>0</v>
      </c>
      <c r="X91" s="37"/>
      <c r="AA91" s="37">
        <f t="shared" si="32"/>
        <v>0</v>
      </c>
      <c r="AB91" s="37">
        <f t="shared" si="51"/>
        <v>0</v>
      </c>
      <c r="AC91" s="37">
        <f t="shared" si="33"/>
        <v>0</v>
      </c>
      <c r="AD91" s="37">
        <f t="shared" si="52"/>
        <v>0</v>
      </c>
      <c r="AE91" s="37">
        <f>IF(AD91&gt;=Priser!$L$7,Priser!$M$7,IF(AD91&gt;=Priser!$L$6,Priser!$M$6,IF(AD91&gt;=Priser!$L$5,Priser!$M$5,IF(AD91&gt;=Priser!$L$4,Priser!$M$4))))</f>
        <v>0</v>
      </c>
      <c r="AF91" s="37">
        <f>AE91*SUMIFS(Priser!$J$4:$J$15,Priser!$A$4:$A$15,$BO91)*AB91</f>
        <v>0</v>
      </c>
      <c r="AG91" s="37">
        <f t="shared" si="53"/>
        <v>0</v>
      </c>
      <c r="AH91" s="37">
        <f>IF(AG91&gt;=Priser!$N$7,Priser!$O$7,IF(AG91&gt;=Priser!$N$6,Priser!$O$6,IF(AG91&gt;=Priser!$N$5,Priser!$O$5,IF(AG91&gt;=Priser!$N$4,Priser!$O$4))))</f>
        <v>0</v>
      </c>
      <c r="AI91" s="37">
        <f>AH91*SUMIFS(Priser!$J$4:$J$15,Priser!$A$4:$A$15,$BO91)*AC91</f>
        <v>0</v>
      </c>
      <c r="AJ91" s="37"/>
      <c r="AK91" s="37"/>
      <c r="AM91" s="37">
        <f t="shared" si="34"/>
        <v>0</v>
      </c>
      <c r="AN91" s="37">
        <f t="shared" si="35"/>
        <v>0</v>
      </c>
      <c r="AO91" s="37">
        <f t="shared" si="36"/>
        <v>0</v>
      </c>
      <c r="AP91" s="37">
        <f t="shared" si="37"/>
        <v>0</v>
      </c>
      <c r="AQ91" s="37">
        <f t="shared" si="38"/>
        <v>0</v>
      </c>
      <c r="AR91" s="37">
        <f t="shared" si="39"/>
        <v>0</v>
      </c>
      <c r="AS91" s="37">
        <f t="shared" si="40"/>
        <v>0</v>
      </c>
      <c r="AT91" s="37">
        <f t="shared" si="54"/>
        <v>0</v>
      </c>
      <c r="AU91" s="37">
        <f t="shared" si="55"/>
        <v>0</v>
      </c>
      <c r="AV91" s="37">
        <f t="shared" si="56"/>
        <v>0</v>
      </c>
      <c r="AW91" s="37">
        <f t="shared" si="57"/>
        <v>0</v>
      </c>
      <c r="AX91" s="37">
        <f t="shared" si="41"/>
        <v>0</v>
      </c>
      <c r="AY91" s="37"/>
      <c r="AZ91" s="37"/>
      <c r="BB91" s="37">
        <f t="shared" si="42"/>
        <v>0</v>
      </c>
      <c r="BC91" s="37">
        <f t="shared" si="43"/>
        <v>0</v>
      </c>
      <c r="BD91" s="37">
        <f t="shared" si="44"/>
        <v>0</v>
      </c>
      <c r="BE91" s="37">
        <f t="shared" si="45"/>
        <v>0</v>
      </c>
      <c r="BF91" s="37">
        <f t="shared" si="46"/>
        <v>0</v>
      </c>
      <c r="BG91" s="37">
        <f t="shared" si="47"/>
        <v>0</v>
      </c>
      <c r="BH91" s="37">
        <f t="shared" si="58"/>
        <v>0</v>
      </c>
      <c r="BJ91" s="37"/>
      <c r="BL91" s="37">
        <f>IF(Uttag!F91="",Uttag!E91,0)/IF(Uttag!$F$2=Listor!$B$5,I91,1)</f>
        <v>0</v>
      </c>
      <c r="BM91" s="37">
        <f>Uttag!F91/IF(Uttag!$F$2=Listor!$B$5,I91,1)</f>
        <v>0</v>
      </c>
      <c r="BO91" s="81">
        <f t="shared" si="48"/>
        <v>12</v>
      </c>
      <c r="BP91" s="37">
        <f>IF(OR(BO91&gt;=10,BO91&lt;=4),Indata!$B$9,Indata!$B$10)</f>
        <v>0</v>
      </c>
    </row>
    <row r="92" spans="1:68" x14ac:dyDescent="0.25">
      <c r="D92" s="148">
        <f t="shared" si="59"/>
        <v>45287</v>
      </c>
      <c r="E92" s="140"/>
      <c r="F92" s="141"/>
      <c r="G92" s="148"/>
      <c r="H92" s="37">
        <f t="shared" si="49"/>
        <v>0</v>
      </c>
      <c r="I92" s="81">
        <f>24+SUMIFS(Listor!$C$16:$C$17,Listor!$B$16:$B$17,Uttag!D92)</f>
        <v>24</v>
      </c>
      <c r="J92" s="37">
        <f t="shared" si="31"/>
        <v>0</v>
      </c>
      <c r="K92" s="37"/>
      <c r="L92" s="160"/>
      <c r="M92" s="207">
        <v>1</v>
      </c>
      <c r="N92" s="207">
        <v>0</v>
      </c>
      <c r="O92" s="151"/>
      <c r="P92" s="166"/>
      <c r="Q92" s="167"/>
      <c r="S92" s="37">
        <f t="shared" si="30"/>
        <v>0</v>
      </c>
      <c r="U92" s="37">
        <f>(M92+(1-M92)*(1-N92))*L92*_xlfn.XLOOKUP(BO92,Priser!$A$4:$A$15,Priser!$J$4:$J$15)</f>
        <v>0</v>
      </c>
      <c r="V92" s="37">
        <f>AQ92*(SUMIFS(Priser!$J$4:$J$15,Priser!$A$4:$A$15,BO92)-(SUMIFS(Priser!$H$4:$H$15,Priser!$A$4:$A$15,BO92)/SUMIFS(Priser!$I$4:$I$15,Priser!$A$4:$A$15,BO92)))+AP92*(SUMIFS(Priser!$J$4:$J$15,Priser!$A$4:$A$15,BO92)-Priser!$E$6/SUMIFS(Priser!$I$4:$I$15,Priser!$A$4:$A$15,BO92))+AO92*(SUMIFS(Priser!$J$4:$J$15,Priser!$A$4:$A$15,BO92)-Priser!$D$5/SUMIFS(Priser!$I$4:$I$15,Priser!$A$4:$A$15,BO92))+AN92*(SUMIFS(Priser!$J$4:$J$15,Priser!$A$4:$A$15,BO92)-Priser!$C$4/SUMIFS(Priser!$I$4:$I$15,Priser!$A$4:$A$15,BO92))+AM92*(SUMIFS(Priser!$J$4:$J$15,Priser!$A$4:$A$15,BO92)-Priser!$B$4/SUMIFS(Priser!$I$4:$I$15,Priser!$A$4:$A$15,BO92))</f>
        <v>0</v>
      </c>
      <c r="W92" s="37">
        <f t="shared" si="50"/>
        <v>0</v>
      </c>
      <c r="X92" s="37"/>
      <c r="AA92" s="37">
        <f t="shared" si="32"/>
        <v>0</v>
      </c>
      <c r="AB92" s="37">
        <f t="shared" si="51"/>
        <v>0</v>
      </c>
      <c r="AC92" s="37">
        <f t="shared" si="33"/>
        <v>0</v>
      </c>
      <c r="AD92" s="37">
        <f t="shared" si="52"/>
        <v>0</v>
      </c>
      <c r="AE92" s="37">
        <f>IF(AD92&gt;=Priser!$L$7,Priser!$M$7,IF(AD92&gt;=Priser!$L$6,Priser!$M$6,IF(AD92&gt;=Priser!$L$5,Priser!$M$5,IF(AD92&gt;=Priser!$L$4,Priser!$M$4))))</f>
        <v>0</v>
      </c>
      <c r="AF92" s="37">
        <f>AE92*SUMIFS(Priser!$J$4:$J$15,Priser!$A$4:$A$15,$BO92)*AB92</f>
        <v>0</v>
      </c>
      <c r="AG92" s="37">
        <f t="shared" si="53"/>
        <v>0</v>
      </c>
      <c r="AH92" s="37">
        <f>IF(AG92&gt;=Priser!$N$7,Priser!$O$7,IF(AG92&gt;=Priser!$N$6,Priser!$O$6,IF(AG92&gt;=Priser!$N$5,Priser!$O$5,IF(AG92&gt;=Priser!$N$4,Priser!$O$4))))</f>
        <v>0</v>
      </c>
      <c r="AI92" s="37">
        <f>AH92*SUMIFS(Priser!$J$4:$J$15,Priser!$A$4:$A$15,$BO92)*AC92</f>
        <v>0</v>
      </c>
      <c r="AJ92" s="37"/>
      <c r="AK92" s="37"/>
      <c r="AM92" s="37">
        <f t="shared" si="34"/>
        <v>0</v>
      </c>
      <c r="AN92" s="37">
        <f t="shared" si="35"/>
        <v>0</v>
      </c>
      <c r="AO92" s="37">
        <f t="shared" si="36"/>
        <v>0</v>
      </c>
      <c r="AP92" s="37">
        <f t="shared" si="37"/>
        <v>0</v>
      </c>
      <c r="AQ92" s="37">
        <f t="shared" si="38"/>
        <v>0</v>
      </c>
      <c r="AR92" s="37">
        <f t="shared" si="39"/>
        <v>0</v>
      </c>
      <c r="AS92" s="37">
        <f t="shared" si="40"/>
        <v>0</v>
      </c>
      <c r="AT92" s="37">
        <f t="shared" si="54"/>
        <v>0</v>
      </c>
      <c r="AU92" s="37">
        <f t="shared" si="55"/>
        <v>0</v>
      </c>
      <c r="AV92" s="37">
        <f t="shared" si="56"/>
        <v>0</v>
      </c>
      <c r="AW92" s="37">
        <f t="shared" si="57"/>
        <v>0</v>
      </c>
      <c r="AX92" s="37">
        <f t="shared" si="41"/>
        <v>0</v>
      </c>
      <c r="AY92" s="37"/>
      <c r="AZ92" s="37"/>
      <c r="BB92" s="37">
        <f t="shared" si="42"/>
        <v>0</v>
      </c>
      <c r="BC92" s="37">
        <f t="shared" si="43"/>
        <v>0</v>
      </c>
      <c r="BD92" s="37">
        <f t="shared" si="44"/>
        <v>0</v>
      </c>
      <c r="BE92" s="37">
        <f t="shared" si="45"/>
        <v>0</v>
      </c>
      <c r="BF92" s="37">
        <f t="shared" si="46"/>
        <v>0</v>
      </c>
      <c r="BG92" s="37">
        <f t="shared" si="47"/>
        <v>0</v>
      </c>
      <c r="BH92" s="37">
        <f t="shared" si="58"/>
        <v>0</v>
      </c>
      <c r="BJ92" s="37"/>
      <c r="BL92" s="37">
        <f>IF(Uttag!F92="",Uttag!E92,0)/IF(Uttag!$F$2=Listor!$B$5,I92,1)</f>
        <v>0</v>
      </c>
      <c r="BM92" s="37">
        <f>Uttag!F92/IF(Uttag!$F$2=Listor!$B$5,I92,1)</f>
        <v>0</v>
      </c>
      <c r="BO92" s="81">
        <f t="shared" si="48"/>
        <v>12</v>
      </c>
      <c r="BP92" s="37">
        <f>IF(OR(BO92&gt;=10,BO92&lt;=4),Indata!$B$9,Indata!$B$10)</f>
        <v>0</v>
      </c>
    </row>
    <row r="93" spans="1:68" x14ac:dyDescent="0.25">
      <c r="D93" s="148">
        <f t="shared" si="59"/>
        <v>45288</v>
      </c>
      <c r="E93" s="140"/>
      <c r="F93" s="141"/>
      <c r="G93" s="148"/>
      <c r="H93" s="37">
        <f t="shared" si="49"/>
        <v>0</v>
      </c>
      <c r="I93" s="81">
        <f>24+SUMIFS(Listor!$C$16:$C$17,Listor!$B$16:$B$17,Uttag!D93)</f>
        <v>24</v>
      </c>
      <c r="J93" s="37">
        <f t="shared" si="31"/>
        <v>0</v>
      </c>
      <c r="K93" s="37"/>
      <c r="L93" s="160"/>
      <c r="M93" s="207">
        <v>1</v>
      </c>
      <c r="N93" s="207">
        <v>0</v>
      </c>
      <c r="O93" s="151"/>
      <c r="P93" s="166"/>
      <c r="Q93" s="167"/>
      <c r="S93" s="37">
        <f t="shared" si="30"/>
        <v>0</v>
      </c>
      <c r="U93" s="37">
        <f>(M93+(1-M93)*(1-N93))*L93*_xlfn.XLOOKUP(BO93,Priser!$A$4:$A$15,Priser!$J$4:$J$15)</f>
        <v>0</v>
      </c>
      <c r="V93" s="37">
        <f>AQ93*(SUMIFS(Priser!$J$4:$J$15,Priser!$A$4:$A$15,BO93)-(SUMIFS(Priser!$H$4:$H$15,Priser!$A$4:$A$15,BO93)/SUMIFS(Priser!$I$4:$I$15,Priser!$A$4:$A$15,BO93)))+AP93*(SUMIFS(Priser!$J$4:$J$15,Priser!$A$4:$A$15,BO93)-Priser!$E$6/SUMIFS(Priser!$I$4:$I$15,Priser!$A$4:$A$15,BO93))+AO93*(SUMIFS(Priser!$J$4:$J$15,Priser!$A$4:$A$15,BO93)-Priser!$D$5/SUMIFS(Priser!$I$4:$I$15,Priser!$A$4:$A$15,BO93))+AN93*(SUMIFS(Priser!$J$4:$J$15,Priser!$A$4:$A$15,BO93)-Priser!$C$4/SUMIFS(Priser!$I$4:$I$15,Priser!$A$4:$A$15,BO93))+AM93*(SUMIFS(Priser!$J$4:$J$15,Priser!$A$4:$A$15,BO93)-Priser!$B$4/SUMIFS(Priser!$I$4:$I$15,Priser!$A$4:$A$15,BO93))</f>
        <v>0</v>
      </c>
      <c r="W93" s="37">
        <f t="shared" si="50"/>
        <v>0</v>
      </c>
      <c r="X93" s="37"/>
      <c r="AA93" s="37">
        <f t="shared" si="32"/>
        <v>0</v>
      </c>
      <c r="AB93" s="37">
        <f t="shared" si="51"/>
        <v>0</v>
      </c>
      <c r="AC93" s="37">
        <f t="shared" si="33"/>
        <v>0</v>
      </c>
      <c r="AD93" s="37">
        <f t="shared" si="52"/>
        <v>0</v>
      </c>
      <c r="AE93" s="37">
        <f>IF(AD93&gt;=Priser!$L$7,Priser!$M$7,IF(AD93&gt;=Priser!$L$6,Priser!$M$6,IF(AD93&gt;=Priser!$L$5,Priser!$M$5,IF(AD93&gt;=Priser!$L$4,Priser!$M$4))))</f>
        <v>0</v>
      </c>
      <c r="AF93" s="37">
        <f>AE93*SUMIFS(Priser!$J$4:$J$15,Priser!$A$4:$A$15,$BO93)*AB93</f>
        <v>0</v>
      </c>
      <c r="AG93" s="37">
        <f t="shared" si="53"/>
        <v>0</v>
      </c>
      <c r="AH93" s="37">
        <f>IF(AG93&gt;=Priser!$N$7,Priser!$O$7,IF(AG93&gt;=Priser!$N$6,Priser!$O$6,IF(AG93&gt;=Priser!$N$5,Priser!$O$5,IF(AG93&gt;=Priser!$N$4,Priser!$O$4))))</f>
        <v>0</v>
      </c>
      <c r="AI93" s="37">
        <f>AH93*SUMIFS(Priser!$J$4:$J$15,Priser!$A$4:$A$15,$BO93)*AC93</f>
        <v>0</v>
      </c>
      <c r="AJ93" s="37"/>
      <c r="AK93" s="37"/>
      <c r="AM93" s="37">
        <f t="shared" si="34"/>
        <v>0</v>
      </c>
      <c r="AN93" s="37">
        <f t="shared" si="35"/>
        <v>0</v>
      </c>
      <c r="AO93" s="37">
        <f t="shared" si="36"/>
        <v>0</v>
      </c>
      <c r="AP93" s="37">
        <f t="shared" si="37"/>
        <v>0</v>
      </c>
      <c r="AQ93" s="37">
        <f t="shared" si="38"/>
        <v>0</v>
      </c>
      <c r="AR93" s="37">
        <f t="shared" si="39"/>
        <v>0</v>
      </c>
      <c r="AS93" s="37">
        <f t="shared" si="40"/>
        <v>0</v>
      </c>
      <c r="AT93" s="37">
        <f t="shared" si="54"/>
        <v>0</v>
      </c>
      <c r="AU93" s="37">
        <f t="shared" si="55"/>
        <v>0</v>
      </c>
      <c r="AV93" s="37">
        <f t="shared" si="56"/>
        <v>0</v>
      </c>
      <c r="AW93" s="37">
        <f t="shared" si="57"/>
        <v>0</v>
      </c>
      <c r="AX93" s="37">
        <f t="shared" si="41"/>
        <v>0</v>
      </c>
      <c r="AY93" s="37"/>
      <c r="AZ93" s="37"/>
      <c r="BB93" s="37">
        <f t="shared" si="42"/>
        <v>0</v>
      </c>
      <c r="BC93" s="37">
        <f t="shared" si="43"/>
        <v>0</v>
      </c>
      <c r="BD93" s="37">
        <f t="shared" si="44"/>
        <v>0</v>
      </c>
      <c r="BE93" s="37">
        <f t="shared" si="45"/>
        <v>0</v>
      </c>
      <c r="BF93" s="37">
        <f t="shared" si="46"/>
        <v>0</v>
      </c>
      <c r="BG93" s="37">
        <f t="shared" si="47"/>
        <v>0</v>
      </c>
      <c r="BH93" s="37">
        <f t="shared" si="58"/>
        <v>0</v>
      </c>
      <c r="BJ93" s="37"/>
      <c r="BL93" s="37">
        <f>IF(Uttag!F93="",Uttag!E93,0)/IF(Uttag!$F$2=Listor!$B$5,I93,1)</f>
        <v>0</v>
      </c>
      <c r="BM93" s="37">
        <f>Uttag!F93/IF(Uttag!$F$2=Listor!$B$5,I93,1)</f>
        <v>0</v>
      </c>
      <c r="BO93" s="81">
        <f t="shared" si="48"/>
        <v>12</v>
      </c>
      <c r="BP93" s="37">
        <f>IF(OR(BO93&gt;=10,BO93&lt;=4),Indata!$B$9,Indata!$B$10)</f>
        <v>0</v>
      </c>
    </row>
    <row r="94" spans="1:68" x14ac:dyDescent="0.25">
      <c r="D94" s="148">
        <f t="shared" si="59"/>
        <v>45289</v>
      </c>
      <c r="E94" s="140"/>
      <c r="F94" s="141"/>
      <c r="G94" s="148"/>
      <c r="H94" s="37">
        <f t="shared" si="49"/>
        <v>0</v>
      </c>
      <c r="I94" s="81">
        <f>24+SUMIFS(Listor!$C$16:$C$17,Listor!$B$16:$B$17,Uttag!D94)</f>
        <v>24</v>
      </c>
      <c r="J94" s="37">
        <f t="shared" si="31"/>
        <v>0</v>
      </c>
      <c r="K94" s="37"/>
      <c r="L94" s="160"/>
      <c r="M94" s="207">
        <v>1</v>
      </c>
      <c r="N94" s="207">
        <v>0</v>
      </c>
      <c r="O94" s="151"/>
      <c r="P94" s="166"/>
      <c r="Q94" s="167"/>
      <c r="S94" s="37">
        <f t="shared" si="30"/>
        <v>0</v>
      </c>
      <c r="U94" s="37">
        <f>(M94+(1-M94)*(1-N94))*L94*_xlfn.XLOOKUP(BO94,Priser!$A$4:$A$15,Priser!$J$4:$J$15)</f>
        <v>0</v>
      </c>
      <c r="V94" s="37">
        <f>AQ94*(SUMIFS(Priser!$J$4:$J$15,Priser!$A$4:$A$15,BO94)-(SUMIFS(Priser!$H$4:$H$15,Priser!$A$4:$A$15,BO94)/SUMIFS(Priser!$I$4:$I$15,Priser!$A$4:$A$15,BO94)))+AP94*(SUMIFS(Priser!$J$4:$J$15,Priser!$A$4:$A$15,BO94)-Priser!$E$6/SUMIFS(Priser!$I$4:$I$15,Priser!$A$4:$A$15,BO94))+AO94*(SUMIFS(Priser!$J$4:$J$15,Priser!$A$4:$A$15,BO94)-Priser!$D$5/SUMIFS(Priser!$I$4:$I$15,Priser!$A$4:$A$15,BO94))+AN94*(SUMIFS(Priser!$J$4:$J$15,Priser!$A$4:$A$15,BO94)-Priser!$C$4/SUMIFS(Priser!$I$4:$I$15,Priser!$A$4:$A$15,BO94))+AM94*(SUMIFS(Priser!$J$4:$J$15,Priser!$A$4:$A$15,BO94)-Priser!$B$4/SUMIFS(Priser!$I$4:$I$15,Priser!$A$4:$A$15,BO94))</f>
        <v>0</v>
      </c>
      <c r="W94" s="37">
        <f t="shared" si="50"/>
        <v>0</v>
      </c>
      <c r="X94" s="37"/>
      <c r="AA94" s="37">
        <f t="shared" si="32"/>
        <v>0</v>
      </c>
      <c r="AB94" s="37">
        <f t="shared" si="51"/>
        <v>0</v>
      </c>
      <c r="AC94" s="37">
        <f t="shared" si="33"/>
        <v>0</v>
      </c>
      <c r="AD94" s="37">
        <f t="shared" si="52"/>
        <v>0</v>
      </c>
      <c r="AE94" s="37">
        <f>IF(AD94&gt;=Priser!$L$7,Priser!$M$7,IF(AD94&gt;=Priser!$L$6,Priser!$M$6,IF(AD94&gt;=Priser!$L$5,Priser!$M$5,IF(AD94&gt;=Priser!$L$4,Priser!$M$4))))</f>
        <v>0</v>
      </c>
      <c r="AF94" s="37">
        <f>AE94*SUMIFS(Priser!$J$4:$J$15,Priser!$A$4:$A$15,$BO94)*AB94</f>
        <v>0</v>
      </c>
      <c r="AG94" s="37">
        <f t="shared" si="53"/>
        <v>0</v>
      </c>
      <c r="AH94" s="37">
        <f>IF(AG94&gt;=Priser!$N$7,Priser!$O$7,IF(AG94&gt;=Priser!$N$6,Priser!$O$6,IF(AG94&gt;=Priser!$N$5,Priser!$O$5,IF(AG94&gt;=Priser!$N$4,Priser!$O$4))))</f>
        <v>0</v>
      </c>
      <c r="AI94" s="37">
        <f>AH94*SUMIFS(Priser!$J$4:$J$15,Priser!$A$4:$A$15,$BO94)*AC94</f>
        <v>0</v>
      </c>
      <c r="AJ94" s="37"/>
      <c r="AK94" s="37"/>
      <c r="AM94" s="37">
        <f t="shared" si="34"/>
        <v>0</v>
      </c>
      <c r="AN94" s="37">
        <f t="shared" si="35"/>
        <v>0</v>
      </c>
      <c r="AO94" s="37">
        <f t="shared" si="36"/>
        <v>0</v>
      </c>
      <c r="AP94" s="37">
        <f t="shared" si="37"/>
        <v>0</v>
      </c>
      <c r="AQ94" s="37">
        <f t="shared" si="38"/>
        <v>0</v>
      </c>
      <c r="AR94" s="37">
        <f t="shared" si="39"/>
        <v>0</v>
      </c>
      <c r="AS94" s="37">
        <f t="shared" si="40"/>
        <v>0</v>
      </c>
      <c r="AT94" s="37">
        <f t="shared" si="54"/>
        <v>0</v>
      </c>
      <c r="AU94" s="37">
        <f t="shared" si="55"/>
        <v>0</v>
      </c>
      <c r="AV94" s="37">
        <f t="shared" si="56"/>
        <v>0</v>
      </c>
      <c r="AW94" s="37">
        <f t="shared" si="57"/>
        <v>0</v>
      </c>
      <c r="AX94" s="37">
        <f t="shared" si="41"/>
        <v>0</v>
      </c>
      <c r="AY94" s="37"/>
      <c r="AZ94" s="37"/>
      <c r="BB94" s="37">
        <f t="shared" si="42"/>
        <v>0</v>
      </c>
      <c r="BC94" s="37">
        <f t="shared" si="43"/>
        <v>0</v>
      </c>
      <c r="BD94" s="37">
        <f t="shared" si="44"/>
        <v>0</v>
      </c>
      <c r="BE94" s="37">
        <f t="shared" si="45"/>
        <v>0</v>
      </c>
      <c r="BF94" s="37">
        <f t="shared" si="46"/>
        <v>0</v>
      </c>
      <c r="BG94" s="37">
        <f t="shared" si="47"/>
        <v>0</v>
      </c>
      <c r="BH94" s="37">
        <f t="shared" si="58"/>
        <v>0</v>
      </c>
      <c r="BJ94" s="37"/>
      <c r="BL94" s="37">
        <f>IF(Uttag!F94="",Uttag!E94,0)/IF(Uttag!$F$2=Listor!$B$5,I94,1)</f>
        <v>0</v>
      </c>
      <c r="BM94" s="37">
        <f>Uttag!F94/IF(Uttag!$F$2=Listor!$B$5,I94,1)</f>
        <v>0</v>
      </c>
      <c r="BO94" s="81">
        <f t="shared" si="48"/>
        <v>12</v>
      </c>
      <c r="BP94" s="37">
        <f>IF(OR(BO94&gt;=10,BO94&lt;=4),Indata!$B$9,Indata!$B$10)</f>
        <v>0</v>
      </c>
    </row>
    <row r="95" spans="1:68" x14ac:dyDescent="0.25">
      <c r="D95" s="148">
        <f t="shared" si="59"/>
        <v>45290</v>
      </c>
      <c r="E95" s="140"/>
      <c r="F95" s="141"/>
      <c r="G95" s="148"/>
      <c r="H95" s="37">
        <f t="shared" si="49"/>
        <v>0</v>
      </c>
      <c r="I95" s="81">
        <f>24+SUMIFS(Listor!$C$16:$C$17,Listor!$B$16:$B$17,Uttag!D95)</f>
        <v>24</v>
      </c>
      <c r="J95" s="37">
        <f t="shared" si="31"/>
        <v>0</v>
      </c>
      <c r="K95" s="37"/>
      <c r="L95" s="160"/>
      <c r="M95" s="207">
        <v>1</v>
      </c>
      <c r="N95" s="207">
        <v>0</v>
      </c>
      <c r="O95" s="151"/>
      <c r="P95" s="166"/>
      <c r="Q95" s="167"/>
      <c r="S95" s="37">
        <f t="shared" si="30"/>
        <v>0</v>
      </c>
      <c r="U95" s="37">
        <f>(M95+(1-M95)*(1-N95))*L95*_xlfn.XLOOKUP(BO95,Priser!$A$4:$A$15,Priser!$J$4:$J$15)</f>
        <v>0</v>
      </c>
      <c r="V95" s="37">
        <f>AQ95*(SUMIFS(Priser!$J$4:$J$15,Priser!$A$4:$A$15,BO95)-(SUMIFS(Priser!$H$4:$H$15,Priser!$A$4:$A$15,BO95)/SUMIFS(Priser!$I$4:$I$15,Priser!$A$4:$A$15,BO95)))+AP95*(SUMIFS(Priser!$J$4:$J$15,Priser!$A$4:$A$15,BO95)-Priser!$E$6/SUMIFS(Priser!$I$4:$I$15,Priser!$A$4:$A$15,BO95))+AO95*(SUMIFS(Priser!$J$4:$J$15,Priser!$A$4:$A$15,BO95)-Priser!$D$5/SUMIFS(Priser!$I$4:$I$15,Priser!$A$4:$A$15,BO95))+AN95*(SUMIFS(Priser!$J$4:$J$15,Priser!$A$4:$A$15,BO95)-Priser!$C$4/SUMIFS(Priser!$I$4:$I$15,Priser!$A$4:$A$15,BO95))+AM95*(SUMIFS(Priser!$J$4:$J$15,Priser!$A$4:$A$15,BO95)-Priser!$B$4/SUMIFS(Priser!$I$4:$I$15,Priser!$A$4:$A$15,BO95))</f>
        <v>0</v>
      </c>
      <c r="W95" s="37">
        <f t="shared" si="50"/>
        <v>0</v>
      </c>
      <c r="X95" s="37"/>
      <c r="AA95" s="37">
        <f t="shared" si="32"/>
        <v>0</v>
      </c>
      <c r="AB95" s="37">
        <f t="shared" si="51"/>
        <v>0</v>
      </c>
      <c r="AC95" s="37">
        <f t="shared" si="33"/>
        <v>0</v>
      </c>
      <c r="AD95" s="37">
        <f t="shared" si="52"/>
        <v>0</v>
      </c>
      <c r="AE95" s="37">
        <f>IF(AD95&gt;=Priser!$L$7,Priser!$M$7,IF(AD95&gt;=Priser!$L$6,Priser!$M$6,IF(AD95&gt;=Priser!$L$5,Priser!$M$5,IF(AD95&gt;=Priser!$L$4,Priser!$M$4))))</f>
        <v>0</v>
      </c>
      <c r="AF95" s="37">
        <f>AE95*SUMIFS(Priser!$J$4:$J$15,Priser!$A$4:$A$15,$BO95)*AB95</f>
        <v>0</v>
      </c>
      <c r="AG95" s="37">
        <f t="shared" si="53"/>
        <v>0</v>
      </c>
      <c r="AH95" s="37">
        <f>IF(AG95&gt;=Priser!$N$7,Priser!$O$7,IF(AG95&gt;=Priser!$N$6,Priser!$O$6,IF(AG95&gt;=Priser!$N$5,Priser!$O$5,IF(AG95&gt;=Priser!$N$4,Priser!$O$4))))</f>
        <v>0</v>
      </c>
      <c r="AI95" s="37">
        <f>AH95*SUMIFS(Priser!$J$4:$J$15,Priser!$A$4:$A$15,$BO95)*AC95</f>
        <v>0</v>
      </c>
      <c r="AJ95" s="37"/>
      <c r="AK95" s="37"/>
      <c r="AM95" s="37">
        <f t="shared" si="34"/>
        <v>0</v>
      </c>
      <c r="AN95" s="37">
        <f t="shared" si="35"/>
        <v>0</v>
      </c>
      <c r="AO95" s="37">
        <f t="shared" si="36"/>
        <v>0</v>
      </c>
      <c r="AP95" s="37">
        <f t="shared" si="37"/>
        <v>0</v>
      </c>
      <c r="AQ95" s="37">
        <f t="shared" si="38"/>
        <v>0</v>
      </c>
      <c r="AR95" s="37">
        <f t="shared" si="39"/>
        <v>0</v>
      </c>
      <c r="AS95" s="37">
        <f t="shared" si="40"/>
        <v>0</v>
      </c>
      <c r="AT95" s="37">
        <f t="shared" si="54"/>
        <v>0</v>
      </c>
      <c r="AU95" s="37">
        <f t="shared" si="55"/>
        <v>0</v>
      </c>
      <c r="AV95" s="37">
        <f t="shared" si="56"/>
        <v>0</v>
      </c>
      <c r="AW95" s="37">
        <f t="shared" si="57"/>
        <v>0</v>
      </c>
      <c r="AX95" s="37">
        <f t="shared" si="41"/>
        <v>0</v>
      </c>
      <c r="AY95" s="37"/>
      <c r="AZ95" s="37"/>
      <c r="BB95" s="37">
        <f t="shared" si="42"/>
        <v>0</v>
      </c>
      <c r="BC95" s="37">
        <f t="shared" si="43"/>
        <v>0</v>
      </c>
      <c r="BD95" s="37">
        <f t="shared" si="44"/>
        <v>0</v>
      </c>
      <c r="BE95" s="37">
        <f t="shared" si="45"/>
        <v>0</v>
      </c>
      <c r="BF95" s="37">
        <f t="shared" si="46"/>
        <v>0</v>
      </c>
      <c r="BG95" s="37">
        <f t="shared" si="47"/>
        <v>0</v>
      </c>
      <c r="BH95" s="37">
        <f t="shared" si="58"/>
        <v>0</v>
      </c>
      <c r="BJ95" s="37"/>
      <c r="BL95" s="37">
        <f>IF(Uttag!F95="",Uttag!E95,0)/IF(Uttag!$F$2=Listor!$B$5,I95,1)</f>
        <v>0</v>
      </c>
      <c r="BM95" s="37">
        <f>Uttag!F95/IF(Uttag!$F$2=Listor!$B$5,I95,1)</f>
        <v>0</v>
      </c>
      <c r="BO95" s="81">
        <f t="shared" si="48"/>
        <v>12</v>
      </c>
      <c r="BP95" s="37">
        <f>IF(OR(BO95&gt;=10,BO95&lt;=4),Indata!$B$9,Indata!$B$10)</f>
        <v>0</v>
      </c>
    </row>
    <row r="96" spans="1:68" x14ac:dyDescent="0.25">
      <c r="D96" s="148">
        <f t="shared" si="59"/>
        <v>45291</v>
      </c>
      <c r="E96" s="140"/>
      <c r="F96" s="141"/>
      <c r="G96" s="148"/>
      <c r="H96" s="37">
        <f t="shared" si="49"/>
        <v>0</v>
      </c>
      <c r="I96" s="81">
        <f>24+SUMIFS(Listor!$C$16:$C$17,Listor!$B$16:$B$17,Uttag!D96)</f>
        <v>24</v>
      </c>
      <c r="J96" s="37">
        <f t="shared" si="31"/>
        <v>0</v>
      </c>
      <c r="K96" s="37"/>
      <c r="L96" s="160"/>
      <c r="M96" s="207">
        <v>1</v>
      </c>
      <c r="N96" s="207">
        <v>0</v>
      </c>
      <c r="O96" s="151"/>
      <c r="P96" s="166"/>
      <c r="Q96" s="167"/>
      <c r="S96" s="37">
        <f t="shared" si="30"/>
        <v>0</v>
      </c>
      <c r="U96" s="37">
        <f>(M96+(1-M96)*(1-N96))*L96*_xlfn.XLOOKUP(BO96,Priser!$A$4:$A$15,Priser!$J$4:$J$15)</f>
        <v>0</v>
      </c>
      <c r="V96" s="37">
        <f>AQ96*(SUMIFS(Priser!$J$4:$J$15,Priser!$A$4:$A$15,BO96)-(SUMIFS(Priser!$H$4:$H$15,Priser!$A$4:$A$15,BO96)/SUMIFS(Priser!$I$4:$I$15,Priser!$A$4:$A$15,BO96)))+AP96*(SUMIFS(Priser!$J$4:$J$15,Priser!$A$4:$A$15,BO96)-Priser!$E$6/SUMIFS(Priser!$I$4:$I$15,Priser!$A$4:$A$15,BO96))+AO96*(SUMIFS(Priser!$J$4:$J$15,Priser!$A$4:$A$15,BO96)-Priser!$D$5/SUMIFS(Priser!$I$4:$I$15,Priser!$A$4:$A$15,BO96))+AN96*(SUMIFS(Priser!$J$4:$J$15,Priser!$A$4:$A$15,BO96)-Priser!$C$4/SUMIFS(Priser!$I$4:$I$15,Priser!$A$4:$A$15,BO96))+AM96*(SUMIFS(Priser!$J$4:$J$15,Priser!$A$4:$A$15,BO96)-Priser!$B$4/SUMIFS(Priser!$I$4:$I$15,Priser!$A$4:$A$15,BO96))</f>
        <v>0</v>
      </c>
      <c r="W96" s="37">
        <f t="shared" si="50"/>
        <v>0</v>
      </c>
      <c r="X96" s="37"/>
      <c r="AA96" s="37">
        <f t="shared" si="32"/>
        <v>0</v>
      </c>
      <c r="AB96" s="37">
        <f t="shared" si="51"/>
        <v>0</v>
      </c>
      <c r="AC96" s="37">
        <f t="shared" si="33"/>
        <v>0</v>
      </c>
      <c r="AD96" s="37">
        <f t="shared" si="52"/>
        <v>0</v>
      </c>
      <c r="AE96" s="37">
        <f>IF(AD96&gt;=Priser!$L$7,Priser!$M$7,IF(AD96&gt;=Priser!$L$6,Priser!$M$6,IF(AD96&gt;=Priser!$L$5,Priser!$M$5,IF(AD96&gt;=Priser!$L$4,Priser!$M$4))))</f>
        <v>0</v>
      </c>
      <c r="AF96" s="37">
        <f>AE96*SUMIFS(Priser!$J$4:$J$15,Priser!$A$4:$A$15,$BO96)*AB96</f>
        <v>0</v>
      </c>
      <c r="AG96" s="37">
        <f t="shared" si="53"/>
        <v>0</v>
      </c>
      <c r="AH96" s="37">
        <f>IF(AG96&gt;=Priser!$N$7,Priser!$O$7,IF(AG96&gt;=Priser!$N$6,Priser!$O$6,IF(AG96&gt;=Priser!$N$5,Priser!$O$5,IF(AG96&gt;=Priser!$N$4,Priser!$O$4))))</f>
        <v>0</v>
      </c>
      <c r="AI96" s="37">
        <f>AH96*SUMIFS(Priser!$J$4:$J$15,Priser!$A$4:$A$15,$BO96)*AC96</f>
        <v>0</v>
      </c>
      <c r="AJ96" s="37"/>
      <c r="AK96" s="37"/>
      <c r="AM96" s="37">
        <f t="shared" si="34"/>
        <v>0</v>
      </c>
      <c r="AN96" s="37">
        <f t="shared" si="35"/>
        <v>0</v>
      </c>
      <c r="AO96" s="37">
        <f t="shared" si="36"/>
        <v>0</v>
      </c>
      <c r="AP96" s="37">
        <f t="shared" si="37"/>
        <v>0</v>
      </c>
      <c r="AQ96" s="37">
        <f t="shared" si="38"/>
        <v>0</v>
      </c>
      <c r="AR96" s="37">
        <f t="shared" si="39"/>
        <v>0</v>
      </c>
      <c r="AS96" s="37">
        <f t="shared" si="40"/>
        <v>0</v>
      </c>
      <c r="AT96" s="37">
        <f t="shared" si="54"/>
        <v>0</v>
      </c>
      <c r="AU96" s="37">
        <f t="shared" si="55"/>
        <v>0</v>
      </c>
      <c r="AV96" s="37">
        <f t="shared" si="56"/>
        <v>0</v>
      </c>
      <c r="AW96" s="37">
        <f t="shared" si="57"/>
        <v>0</v>
      </c>
      <c r="AX96" s="37">
        <f t="shared" si="41"/>
        <v>0</v>
      </c>
      <c r="AY96" s="37"/>
      <c r="AZ96" s="37"/>
      <c r="BB96" s="37">
        <f t="shared" si="42"/>
        <v>0</v>
      </c>
      <c r="BC96" s="37">
        <f t="shared" si="43"/>
        <v>0</v>
      </c>
      <c r="BD96" s="37">
        <f t="shared" si="44"/>
        <v>0</v>
      </c>
      <c r="BE96" s="37">
        <f t="shared" si="45"/>
        <v>0</v>
      </c>
      <c r="BF96" s="37">
        <f t="shared" si="46"/>
        <v>0</v>
      </c>
      <c r="BG96" s="37">
        <f t="shared" si="47"/>
        <v>0</v>
      </c>
      <c r="BH96" s="37">
        <f t="shared" si="58"/>
        <v>0</v>
      </c>
      <c r="BJ96" s="37"/>
      <c r="BL96" s="37">
        <f>IF(Uttag!F96="",Uttag!E96,0)/IF(Uttag!$F$2=Listor!$B$5,I96,1)</f>
        <v>0</v>
      </c>
      <c r="BM96" s="37">
        <f>Uttag!F96/IF(Uttag!$F$2=Listor!$B$5,I96,1)</f>
        <v>0</v>
      </c>
      <c r="BO96" s="81">
        <f t="shared" si="48"/>
        <v>12</v>
      </c>
      <c r="BP96" s="37">
        <f>IF(OR(BO96&gt;=10,BO96&lt;=4),Indata!$B$9,Indata!$B$10)</f>
        <v>0</v>
      </c>
    </row>
    <row r="97" spans="4:68" x14ac:dyDescent="0.25">
      <c r="D97" s="148">
        <f t="shared" si="59"/>
        <v>45292</v>
      </c>
      <c r="E97" s="140"/>
      <c r="F97" s="141"/>
      <c r="G97" s="148"/>
      <c r="H97" s="37">
        <f t="shared" si="49"/>
        <v>0</v>
      </c>
      <c r="I97" s="81">
        <f>24+SUMIFS(Listor!$C$16:$C$17,Listor!$B$16:$B$17,Uttag!D97)</f>
        <v>24</v>
      </c>
      <c r="J97" s="37">
        <f t="shared" si="31"/>
        <v>0</v>
      </c>
      <c r="K97" s="37"/>
      <c r="L97" s="160"/>
      <c r="M97" s="207">
        <v>1</v>
      </c>
      <c r="N97" s="207">
        <v>0</v>
      </c>
      <c r="O97" s="151"/>
      <c r="P97" s="166"/>
      <c r="Q97" s="167"/>
      <c r="S97" s="37">
        <f t="shared" si="30"/>
        <v>0</v>
      </c>
      <c r="U97" s="37">
        <f>(M97+(1-M97)*(1-N97))*L97*_xlfn.XLOOKUP(BO97,Priser!$A$4:$A$15,Priser!$J$4:$J$15)</f>
        <v>0</v>
      </c>
      <c r="V97" s="37">
        <f>AQ97*(SUMIFS(Priser!$J$4:$J$15,Priser!$A$4:$A$15,BO97)-(SUMIFS(Priser!$H$4:$H$15,Priser!$A$4:$A$15,BO97)/SUMIFS(Priser!$I$4:$I$15,Priser!$A$4:$A$15,BO97)))+AP97*(SUMIFS(Priser!$J$4:$J$15,Priser!$A$4:$A$15,BO97)-Priser!$E$6/SUMIFS(Priser!$I$4:$I$15,Priser!$A$4:$A$15,BO97))+AO97*(SUMIFS(Priser!$J$4:$J$15,Priser!$A$4:$A$15,BO97)-Priser!$D$5/SUMIFS(Priser!$I$4:$I$15,Priser!$A$4:$A$15,BO97))+AN97*(SUMIFS(Priser!$J$4:$J$15,Priser!$A$4:$A$15,BO97)-Priser!$C$4/SUMIFS(Priser!$I$4:$I$15,Priser!$A$4:$A$15,BO97))+AM97*(SUMIFS(Priser!$J$4:$J$15,Priser!$A$4:$A$15,BO97)-Priser!$B$4/SUMIFS(Priser!$I$4:$I$15,Priser!$A$4:$A$15,BO97))</f>
        <v>0</v>
      </c>
      <c r="W97" s="37">
        <f t="shared" si="50"/>
        <v>0</v>
      </c>
      <c r="X97" s="37"/>
      <c r="AA97" s="37">
        <f t="shared" si="32"/>
        <v>0</v>
      </c>
      <c r="AB97" s="37">
        <f t="shared" si="51"/>
        <v>0</v>
      </c>
      <c r="AC97" s="37">
        <f t="shared" si="33"/>
        <v>0</v>
      </c>
      <c r="AD97" s="37">
        <f t="shared" si="52"/>
        <v>0</v>
      </c>
      <c r="AE97" s="37">
        <f>IF(AD97&gt;=Priser!$L$7,Priser!$M$7,IF(AD97&gt;=Priser!$L$6,Priser!$M$6,IF(AD97&gt;=Priser!$L$5,Priser!$M$5,IF(AD97&gt;=Priser!$L$4,Priser!$M$4))))</f>
        <v>0</v>
      </c>
      <c r="AF97" s="37">
        <f>AE97*SUMIFS(Priser!$J$4:$J$15,Priser!$A$4:$A$15,$BO97)*AB97</f>
        <v>0</v>
      </c>
      <c r="AG97" s="37">
        <f t="shared" si="53"/>
        <v>0</v>
      </c>
      <c r="AH97" s="37">
        <f>IF(AG97&gt;=Priser!$N$7,Priser!$O$7,IF(AG97&gt;=Priser!$N$6,Priser!$O$6,IF(AG97&gt;=Priser!$N$5,Priser!$O$5,IF(AG97&gt;=Priser!$N$4,Priser!$O$4))))</f>
        <v>0</v>
      </c>
      <c r="AI97" s="37">
        <f>AH97*SUMIFS(Priser!$J$4:$J$15,Priser!$A$4:$A$15,$BO97)*AC97</f>
        <v>0</v>
      </c>
      <c r="AJ97" s="37"/>
      <c r="AK97" s="37"/>
      <c r="AM97" s="37">
        <f t="shared" si="34"/>
        <v>0</v>
      </c>
      <c r="AN97" s="37">
        <f t="shared" si="35"/>
        <v>0</v>
      </c>
      <c r="AO97" s="37">
        <f t="shared" si="36"/>
        <v>0</v>
      </c>
      <c r="AP97" s="37">
        <f t="shared" si="37"/>
        <v>0</v>
      </c>
      <c r="AQ97" s="37">
        <f t="shared" si="38"/>
        <v>0</v>
      </c>
      <c r="AR97" s="37">
        <f t="shared" si="39"/>
        <v>0</v>
      </c>
      <c r="AS97" s="37">
        <f t="shared" si="40"/>
        <v>0</v>
      </c>
      <c r="AT97" s="37">
        <f t="shared" si="54"/>
        <v>0</v>
      </c>
      <c r="AU97" s="37">
        <f t="shared" si="55"/>
        <v>0</v>
      </c>
      <c r="AV97" s="37">
        <f t="shared" si="56"/>
        <v>0</v>
      </c>
      <c r="AW97" s="37">
        <f t="shared" si="57"/>
        <v>0</v>
      </c>
      <c r="AX97" s="37">
        <f t="shared" si="41"/>
        <v>0</v>
      </c>
      <c r="AY97" s="37"/>
      <c r="AZ97" s="37"/>
      <c r="BB97" s="37">
        <f t="shared" si="42"/>
        <v>0</v>
      </c>
      <c r="BC97" s="37">
        <f t="shared" si="43"/>
        <v>0</v>
      </c>
      <c r="BD97" s="37">
        <f t="shared" si="44"/>
        <v>0</v>
      </c>
      <c r="BE97" s="37">
        <f t="shared" si="45"/>
        <v>0</v>
      </c>
      <c r="BF97" s="37">
        <f t="shared" si="46"/>
        <v>0</v>
      </c>
      <c r="BG97" s="37">
        <f t="shared" si="47"/>
        <v>0</v>
      </c>
      <c r="BH97" s="37">
        <f t="shared" si="58"/>
        <v>0</v>
      </c>
      <c r="BJ97" s="37"/>
      <c r="BL97" s="37">
        <f>IF(Uttag!F97="",Uttag!E97,0)/IF(Uttag!$F$2=Listor!$B$5,I97,1)</f>
        <v>0</v>
      </c>
      <c r="BM97" s="37">
        <f>Uttag!F97/IF(Uttag!$F$2=Listor!$B$5,I97,1)</f>
        <v>0</v>
      </c>
      <c r="BO97" s="81">
        <f t="shared" si="48"/>
        <v>1</v>
      </c>
      <c r="BP97" s="37">
        <f>IF(OR(BO97&gt;=10,BO97&lt;=4),Indata!$B$9,Indata!$B$10)</f>
        <v>0</v>
      </c>
    </row>
    <row r="98" spans="4:68" x14ac:dyDescent="0.25">
      <c r="D98" s="148">
        <f t="shared" si="59"/>
        <v>45293</v>
      </c>
      <c r="E98" s="140"/>
      <c r="F98" s="141"/>
      <c r="G98" s="148"/>
      <c r="H98" s="37">
        <f t="shared" si="49"/>
        <v>0</v>
      </c>
      <c r="I98" s="81">
        <f>24+SUMIFS(Listor!$C$16:$C$17,Listor!$B$16:$B$17,Uttag!D98)</f>
        <v>24</v>
      </c>
      <c r="J98" s="37">
        <f t="shared" si="31"/>
        <v>0</v>
      </c>
      <c r="K98" s="37"/>
      <c r="L98" s="160"/>
      <c r="M98" s="207">
        <v>1</v>
      </c>
      <c r="N98" s="207">
        <v>0</v>
      </c>
      <c r="O98" s="151"/>
      <c r="P98" s="166"/>
      <c r="Q98" s="167"/>
      <c r="S98" s="37">
        <f t="shared" si="30"/>
        <v>0</v>
      </c>
      <c r="U98" s="37">
        <f>(M98+(1-M98)*(1-N98))*L98*_xlfn.XLOOKUP(BO98,Priser!$A$4:$A$15,Priser!$J$4:$J$15)</f>
        <v>0</v>
      </c>
      <c r="V98" s="37">
        <f>AQ98*(SUMIFS(Priser!$J$4:$J$15,Priser!$A$4:$A$15,BO98)-(SUMIFS(Priser!$H$4:$H$15,Priser!$A$4:$A$15,BO98)/SUMIFS(Priser!$I$4:$I$15,Priser!$A$4:$A$15,BO98)))+AP98*(SUMIFS(Priser!$J$4:$J$15,Priser!$A$4:$A$15,BO98)-Priser!$E$6/SUMIFS(Priser!$I$4:$I$15,Priser!$A$4:$A$15,BO98))+AO98*(SUMIFS(Priser!$J$4:$J$15,Priser!$A$4:$A$15,BO98)-Priser!$D$5/SUMIFS(Priser!$I$4:$I$15,Priser!$A$4:$A$15,BO98))+AN98*(SUMIFS(Priser!$J$4:$J$15,Priser!$A$4:$A$15,BO98)-Priser!$C$4/SUMIFS(Priser!$I$4:$I$15,Priser!$A$4:$A$15,BO98))+AM98*(SUMIFS(Priser!$J$4:$J$15,Priser!$A$4:$A$15,BO98)-Priser!$B$4/SUMIFS(Priser!$I$4:$I$15,Priser!$A$4:$A$15,BO98))</f>
        <v>0</v>
      </c>
      <c r="W98" s="37">
        <f t="shared" si="50"/>
        <v>0</v>
      </c>
      <c r="X98" s="37"/>
      <c r="AA98" s="37">
        <f t="shared" si="32"/>
        <v>0</v>
      </c>
      <c r="AB98" s="37">
        <f t="shared" si="51"/>
        <v>0</v>
      </c>
      <c r="AC98" s="37">
        <f t="shared" si="33"/>
        <v>0</v>
      </c>
      <c r="AD98" s="37">
        <f t="shared" si="52"/>
        <v>0</v>
      </c>
      <c r="AE98" s="37">
        <f>IF(AD98&gt;=Priser!$L$7,Priser!$M$7,IF(AD98&gt;=Priser!$L$6,Priser!$M$6,IF(AD98&gt;=Priser!$L$5,Priser!$M$5,IF(AD98&gt;=Priser!$L$4,Priser!$M$4))))</f>
        <v>0</v>
      </c>
      <c r="AF98" s="37">
        <f>AE98*SUMIFS(Priser!$J$4:$J$15,Priser!$A$4:$A$15,$BO98)*AB98</f>
        <v>0</v>
      </c>
      <c r="AG98" s="37">
        <f t="shared" si="53"/>
        <v>0</v>
      </c>
      <c r="AH98" s="37">
        <f>IF(AG98&gt;=Priser!$N$7,Priser!$O$7,IF(AG98&gt;=Priser!$N$6,Priser!$O$6,IF(AG98&gt;=Priser!$N$5,Priser!$O$5,IF(AG98&gt;=Priser!$N$4,Priser!$O$4))))</f>
        <v>0</v>
      </c>
      <c r="AI98" s="37">
        <f>AH98*SUMIFS(Priser!$J$4:$J$15,Priser!$A$4:$A$15,$BO98)*AC98</f>
        <v>0</v>
      </c>
      <c r="AJ98" s="37"/>
      <c r="AK98" s="37"/>
      <c r="AM98" s="37">
        <f t="shared" si="34"/>
        <v>0</v>
      </c>
      <c r="AN98" s="37">
        <f t="shared" si="35"/>
        <v>0</v>
      </c>
      <c r="AO98" s="37">
        <f t="shared" si="36"/>
        <v>0</v>
      </c>
      <c r="AP98" s="37">
        <f t="shared" si="37"/>
        <v>0</v>
      </c>
      <c r="AQ98" s="37">
        <f t="shared" si="38"/>
        <v>0</v>
      </c>
      <c r="AR98" s="37">
        <f t="shared" si="39"/>
        <v>0</v>
      </c>
      <c r="AS98" s="37">
        <f t="shared" si="40"/>
        <v>0</v>
      </c>
      <c r="AT98" s="37">
        <f t="shared" si="54"/>
        <v>0</v>
      </c>
      <c r="AU98" s="37">
        <f t="shared" si="55"/>
        <v>0</v>
      </c>
      <c r="AV98" s="37">
        <f t="shared" si="56"/>
        <v>0</v>
      </c>
      <c r="AW98" s="37">
        <f t="shared" si="57"/>
        <v>0</v>
      </c>
      <c r="AX98" s="37">
        <f t="shared" si="41"/>
        <v>0</v>
      </c>
      <c r="AY98" s="37"/>
      <c r="AZ98" s="37"/>
      <c r="BB98" s="37">
        <f t="shared" si="42"/>
        <v>0</v>
      </c>
      <c r="BC98" s="37">
        <f t="shared" si="43"/>
        <v>0</v>
      </c>
      <c r="BD98" s="37">
        <f t="shared" si="44"/>
        <v>0</v>
      </c>
      <c r="BE98" s="37">
        <f t="shared" si="45"/>
        <v>0</v>
      </c>
      <c r="BF98" s="37">
        <f t="shared" si="46"/>
        <v>0</v>
      </c>
      <c r="BG98" s="37">
        <f t="shared" si="47"/>
        <v>0</v>
      </c>
      <c r="BH98" s="37">
        <f t="shared" si="58"/>
        <v>0</v>
      </c>
      <c r="BJ98" s="37"/>
      <c r="BL98" s="37">
        <f>IF(Uttag!F98="",Uttag!E98,0)/IF(Uttag!$F$2=Listor!$B$5,I98,1)</f>
        <v>0</v>
      </c>
      <c r="BM98" s="37">
        <f>Uttag!F98/IF(Uttag!$F$2=Listor!$B$5,I98,1)</f>
        <v>0</v>
      </c>
      <c r="BO98" s="81">
        <f t="shared" si="48"/>
        <v>1</v>
      </c>
      <c r="BP98" s="37">
        <f>IF(OR(BO98&gt;=10,BO98&lt;=4),Indata!$B$9,Indata!$B$10)</f>
        <v>0</v>
      </c>
    </row>
    <row r="99" spans="4:68" x14ac:dyDescent="0.25">
      <c r="D99" s="148">
        <f t="shared" si="59"/>
        <v>45294</v>
      </c>
      <c r="E99" s="140"/>
      <c r="F99" s="141"/>
      <c r="G99" s="148"/>
      <c r="H99" s="37">
        <f t="shared" si="49"/>
        <v>0</v>
      </c>
      <c r="I99" s="81">
        <f>24+SUMIFS(Listor!$C$16:$C$17,Listor!$B$16:$B$17,Uttag!D99)</f>
        <v>24</v>
      </c>
      <c r="J99" s="37">
        <f t="shared" si="31"/>
        <v>0</v>
      </c>
      <c r="K99" s="37"/>
      <c r="L99" s="160"/>
      <c r="M99" s="207">
        <v>1</v>
      </c>
      <c r="N99" s="207">
        <v>0</v>
      </c>
      <c r="O99" s="151"/>
      <c r="P99" s="166"/>
      <c r="Q99" s="167"/>
      <c r="S99" s="37">
        <f t="shared" si="30"/>
        <v>0</v>
      </c>
      <c r="U99" s="37">
        <f>(M99+(1-M99)*(1-N99))*L99*_xlfn.XLOOKUP(BO99,Priser!$A$4:$A$15,Priser!$J$4:$J$15)</f>
        <v>0</v>
      </c>
      <c r="V99" s="37">
        <f>AQ99*(SUMIFS(Priser!$J$4:$J$15,Priser!$A$4:$A$15,BO99)-(SUMIFS(Priser!$H$4:$H$15,Priser!$A$4:$A$15,BO99)/SUMIFS(Priser!$I$4:$I$15,Priser!$A$4:$A$15,BO99)))+AP99*(SUMIFS(Priser!$J$4:$J$15,Priser!$A$4:$A$15,BO99)-Priser!$E$6/SUMIFS(Priser!$I$4:$I$15,Priser!$A$4:$A$15,BO99))+AO99*(SUMIFS(Priser!$J$4:$J$15,Priser!$A$4:$A$15,BO99)-Priser!$D$5/SUMIFS(Priser!$I$4:$I$15,Priser!$A$4:$A$15,BO99))+AN99*(SUMIFS(Priser!$J$4:$J$15,Priser!$A$4:$A$15,BO99)-Priser!$C$4/SUMIFS(Priser!$I$4:$I$15,Priser!$A$4:$A$15,BO99))+AM99*(SUMIFS(Priser!$J$4:$J$15,Priser!$A$4:$A$15,BO99)-Priser!$B$4/SUMIFS(Priser!$I$4:$I$15,Priser!$A$4:$A$15,BO99))</f>
        <v>0</v>
      </c>
      <c r="W99" s="37">
        <f t="shared" si="50"/>
        <v>0</v>
      </c>
      <c r="X99" s="37"/>
      <c r="AA99" s="37">
        <f t="shared" si="32"/>
        <v>0</v>
      </c>
      <c r="AB99" s="37">
        <f t="shared" si="51"/>
        <v>0</v>
      </c>
      <c r="AC99" s="37">
        <f t="shared" si="33"/>
        <v>0</v>
      </c>
      <c r="AD99" s="37">
        <f t="shared" si="52"/>
        <v>0</v>
      </c>
      <c r="AE99" s="37">
        <f>IF(AD99&gt;=Priser!$L$7,Priser!$M$7,IF(AD99&gt;=Priser!$L$6,Priser!$M$6,IF(AD99&gt;=Priser!$L$5,Priser!$M$5,IF(AD99&gt;=Priser!$L$4,Priser!$M$4))))</f>
        <v>0</v>
      </c>
      <c r="AF99" s="37">
        <f>AE99*SUMIFS(Priser!$J$4:$J$15,Priser!$A$4:$A$15,$BO99)*AB99</f>
        <v>0</v>
      </c>
      <c r="AG99" s="37">
        <f t="shared" si="53"/>
        <v>0</v>
      </c>
      <c r="AH99" s="37">
        <f>IF(AG99&gt;=Priser!$N$7,Priser!$O$7,IF(AG99&gt;=Priser!$N$6,Priser!$O$6,IF(AG99&gt;=Priser!$N$5,Priser!$O$5,IF(AG99&gt;=Priser!$N$4,Priser!$O$4))))</f>
        <v>0</v>
      </c>
      <c r="AI99" s="37">
        <f>AH99*SUMIFS(Priser!$J$4:$J$15,Priser!$A$4:$A$15,$BO99)*AC99</f>
        <v>0</v>
      </c>
      <c r="AJ99" s="37"/>
      <c r="AK99" s="37"/>
      <c r="AM99" s="37">
        <f t="shared" si="34"/>
        <v>0</v>
      </c>
      <c r="AN99" s="37">
        <f t="shared" si="35"/>
        <v>0</v>
      </c>
      <c r="AO99" s="37">
        <f t="shared" si="36"/>
        <v>0</v>
      </c>
      <c r="AP99" s="37">
        <f t="shared" si="37"/>
        <v>0</v>
      </c>
      <c r="AQ99" s="37">
        <f t="shared" si="38"/>
        <v>0</v>
      </c>
      <c r="AR99" s="37">
        <f t="shared" si="39"/>
        <v>0</v>
      </c>
      <c r="AS99" s="37">
        <f t="shared" si="40"/>
        <v>0</v>
      </c>
      <c r="AT99" s="37">
        <f t="shared" si="54"/>
        <v>0</v>
      </c>
      <c r="AU99" s="37">
        <f t="shared" si="55"/>
        <v>0</v>
      </c>
      <c r="AV99" s="37">
        <f t="shared" si="56"/>
        <v>0</v>
      </c>
      <c r="AW99" s="37">
        <f t="shared" si="57"/>
        <v>0</v>
      </c>
      <c r="AX99" s="37">
        <f t="shared" si="41"/>
        <v>0</v>
      </c>
      <c r="AY99" s="37"/>
      <c r="AZ99" s="37"/>
      <c r="BB99" s="37">
        <f t="shared" si="42"/>
        <v>0</v>
      </c>
      <c r="BC99" s="37">
        <f t="shared" si="43"/>
        <v>0</v>
      </c>
      <c r="BD99" s="37">
        <f t="shared" si="44"/>
        <v>0</v>
      </c>
      <c r="BE99" s="37">
        <f t="shared" si="45"/>
        <v>0</v>
      </c>
      <c r="BF99" s="37">
        <f t="shared" si="46"/>
        <v>0</v>
      </c>
      <c r="BG99" s="37">
        <f t="shared" si="47"/>
        <v>0</v>
      </c>
      <c r="BH99" s="37">
        <f t="shared" si="58"/>
        <v>0</v>
      </c>
      <c r="BJ99" s="37"/>
      <c r="BL99" s="37">
        <f>IF(Uttag!F99="",Uttag!E99,0)/IF(Uttag!$F$2=Listor!$B$5,I99,1)</f>
        <v>0</v>
      </c>
      <c r="BM99" s="37">
        <f>Uttag!F99/IF(Uttag!$F$2=Listor!$B$5,I99,1)</f>
        <v>0</v>
      </c>
      <c r="BO99" s="81">
        <f t="shared" si="48"/>
        <v>1</v>
      </c>
      <c r="BP99" s="37">
        <f>IF(OR(BO99&gt;=10,BO99&lt;=4),Indata!$B$9,Indata!$B$10)</f>
        <v>0</v>
      </c>
    </row>
    <row r="100" spans="4:68" x14ac:dyDescent="0.25">
      <c r="D100" s="148">
        <f t="shared" si="59"/>
        <v>45295</v>
      </c>
      <c r="E100" s="140"/>
      <c r="F100" s="141"/>
      <c r="G100" s="148"/>
      <c r="H100" s="37">
        <f t="shared" si="49"/>
        <v>0</v>
      </c>
      <c r="I100" s="81">
        <f>24+SUMIFS(Listor!$C$16:$C$17,Listor!$B$16:$B$17,Uttag!D100)</f>
        <v>24</v>
      </c>
      <c r="J100" s="37">
        <f t="shared" si="31"/>
        <v>0</v>
      </c>
      <c r="K100" s="37"/>
      <c r="L100" s="160"/>
      <c r="M100" s="207">
        <v>1</v>
      </c>
      <c r="N100" s="207">
        <v>0</v>
      </c>
      <c r="O100" s="151"/>
      <c r="P100" s="166"/>
      <c r="Q100" s="167"/>
      <c r="S100" s="37">
        <f t="shared" si="30"/>
        <v>0</v>
      </c>
      <c r="U100" s="37">
        <f>(M100+(1-M100)*(1-N100))*L100*_xlfn.XLOOKUP(BO100,Priser!$A$4:$A$15,Priser!$J$4:$J$15)</f>
        <v>0</v>
      </c>
      <c r="V100" s="37">
        <f>AQ100*(SUMIFS(Priser!$J$4:$J$15,Priser!$A$4:$A$15,BO100)-(SUMIFS(Priser!$H$4:$H$15,Priser!$A$4:$A$15,BO100)/SUMIFS(Priser!$I$4:$I$15,Priser!$A$4:$A$15,BO100)))+AP100*(SUMIFS(Priser!$J$4:$J$15,Priser!$A$4:$A$15,BO100)-Priser!$E$6/SUMIFS(Priser!$I$4:$I$15,Priser!$A$4:$A$15,BO100))+AO100*(SUMIFS(Priser!$J$4:$J$15,Priser!$A$4:$A$15,BO100)-Priser!$D$5/SUMIFS(Priser!$I$4:$I$15,Priser!$A$4:$A$15,BO100))+AN100*(SUMIFS(Priser!$J$4:$J$15,Priser!$A$4:$A$15,BO100)-Priser!$C$4/SUMIFS(Priser!$I$4:$I$15,Priser!$A$4:$A$15,BO100))+AM100*(SUMIFS(Priser!$J$4:$J$15,Priser!$A$4:$A$15,BO100)-Priser!$B$4/SUMIFS(Priser!$I$4:$I$15,Priser!$A$4:$A$15,BO100))</f>
        <v>0</v>
      </c>
      <c r="W100" s="37">
        <f t="shared" si="50"/>
        <v>0</v>
      </c>
      <c r="X100" s="37"/>
      <c r="AA100" s="37">
        <f t="shared" si="32"/>
        <v>0</v>
      </c>
      <c r="AB100" s="37">
        <f t="shared" si="51"/>
        <v>0</v>
      </c>
      <c r="AC100" s="37">
        <f t="shared" si="33"/>
        <v>0</v>
      </c>
      <c r="AD100" s="37">
        <f t="shared" si="52"/>
        <v>0</v>
      </c>
      <c r="AE100" s="37">
        <f>IF(AD100&gt;=Priser!$L$7,Priser!$M$7,IF(AD100&gt;=Priser!$L$6,Priser!$M$6,IF(AD100&gt;=Priser!$L$5,Priser!$M$5,IF(AD100&gt;=Priser!$L$4,Priser!$M$4))))</f>
        <v>0</v>
      </c>
      <c r="AF100" s="37">
        <f>AE100*SUMIFS(Priser!$J$4:$J$15,Priser!$A$4:$A$15,$BO100)*AB100</f>
        <v>0</v>
      </c>
      <c r="AG100" s="37">
        <f t="shared" si="53"/>
        <v>0</v>
      </c>
      <c r="AH100" s="37">
        <f>IF(AG100&gt;=Priser!$N$7,Priser!$O$7,IF(AG100&gt;=Priser!$N$6,Priser!$O$6,IF(AG100&gt;=Priser!$N$5,Priser!$O$5,IF(AG100&gt;=Priser!$N$4,Priser!$O$4))))</f>
        <v>0</v>
      </c>
      <c r="AI100" s="37">
        <f>AH100*SUMIFS(Priser!$J$4:$J$15,Priser!$A$4:$A$15,$BO100)*AC100</f>
        <v>0</v>
      </c>
      <c r="AJ100" s="37"/>
      <c r="AK100" s="37"/>
      <c r="AM100" s="37">
        <f t="shared" si="34"/>
        <v>0</v>
      </c>
      <c r="AN100" s="37">
        <f t="shared" si="35"/>
        <v>0</v>
      </c>
      <c r="AO100" s="37">
        <f t="shared" si="36"/>
        <v>0</v>
      </c>
      <c r="AP100" s="37">
        <f t="shared" si="37"/>
        <v>0</v>
      </c>
      <c r="AQ100" s="37">
        <f t="shared" si="38"/>
        <v>0</v>
      </c>
      <c r="AR100" s="37">
        <f t="shared" si="39"/>
        <v>0</v>
      </c>
      <c r="AS100" s="37">
        <f t="shared" si="40"/>
        <v>0</v>
      </c>
      <c r="AT100" s="37">
        <f t="shared" si="54"/>
        <v>0</v>
      </c>
      <c r="AU100" s="37">
        <f t="shared" si="55"/>
        <v>0</v>
      </c>
      <c r="AV100" s="37">
        <f t="shared" si="56"/>
        <v>0</v>
      </c>
      <c r="AW100" s="37">
        <f t="shared" si="57"/>
        <v>0</v>
      </c>
      <c r="AX100" s="37">
        <f t="shared" si="41"/>
        <v>0</v>
      </c>
      <c r="AY100" s="37"/>
      <c r="AZ100" s="37"/>
      <c r="BB100" s="37">
        <f t="shared" si="42"/>
        <v>0</v>
      </c>
      <c r="BC100" s="37">
        <f t="shared" si="43"/>
        <v>0</v>
      </c>
      <c r="BD100" s="37">
        <f t="shared" si="44"/>
        <v>0</v>
      </c>
      <c r="BE100" s="37">
        <f t="shared" si="45"/>
        <v>0</v>
      </c>
      <c r="BF100" s="37">
        <f t="shared" si="46"/>
        <v>0</v>
      </c>
      <c r="BG100" s="37">
        <f t="shared" si="47"/>
        <v>0</v>
      </c>
      <c r="BH100" s="37">
        <f t="shared" si="58"/>
        <v>0</v>
      </c>
      <c r="BJ100" s="37"/>
      <c r="BL100" s="37">
        <f>IF(Uttag!F100="",Uttag!E100,0)/IF(Uttag!$F$2=Listor!$B$5,I100,1)</f>
        <v>0</v>
      </c>
      <c r="BM100" s="37">
        <f>Uttag!F100/IF(Uttag!$F$2=Listor!$B$5,I100,1)</f>
        <v>0</v>
      </c>
      <c r="BO100" s="81">
        <f t="shared" si="48"/>
        <v>1</v>
      </c>
      <c r="BP100" s="37">
        <f>IF(OR(BO100&gt;=10,BO100&lt;=4),Indata!$B$9,Indata!$B$10)</f>
        <v>0</v>
      </c>
    </row>
    <row r="101" spans="4:68" x14ac:dyDescent="0.25">
      <c r="D101" s="148">
        <f t="shared" si="59"/>
        <v>45296</v>
      </c>
      <c r="E101" s="140"/>
      <c r="F101" s="141"/>
      <c r="G101" s="148"/>
      <c r="H101" s="37">
        <f t="shared" si="49"/>
        <v>0</v>
      </c>
      <c r="I101" s="81">
        <f>24+SUMIFS(Listor!$C$16:$C$17,Listor!$B$16:$B$17,Uttag!D101)</f>
        <v>24</v>
      </c>
      <c r="J101" s="37">
        <f t="shared" si="31"/>
        <v>0</v>
      </c>
      <c r="K101" s="37"/>
      <c r="L101" s="160"/>
      <c r="M101" s="207">
        <v>1</v>
      </c>
      <c r="N101" s="207">
        <v>0</v>
      </c>
      <c r="O101" s="151"/>
      <c r="P101" s="166"/>
      <c r="Q101" s="167"/>
      <c r="S101" s="37">
        <f t="shared" si="30"/>
        <v>0</v>
      </c>
      <c r="U101" s="37">
        <f>(M101+(1-M101)*(1-N101))*L101*_xlfn.XLOOKUP(BO101,Priser!$A$4:$A$15,Priser!$J$4:$J$15)</f>
        <v>0</v>
      </c>
      <c r="V101" s="37">
        <f>AQ101*(SUMIFS(Priser!$J$4:$J$15,Priser!$A$4:$A$15,BO101)-(SUMIFS(Priser!$H$4:$H$15,Priser!$A$4:$A$15,BO101)/SUMIFS(Priser!$I$4:$I$15,Priser!$A$4:$A$15,BO101)))+AP101*(SUMIFS(Priser!$J$4:$J$15,Priser!$A$4:$A$15,BO101)-Priser!$E$6/SUMIFS(Priser!$I$4:$I$15,Priser!$A$4:$A$15,BO101))+AO101*(SUMIFS(Priser!$J$4:$J$15,Priser!$A$4:$A$15,BO101)-Priser!$D$5/SUMIFS(Priser!$I$4:$I$15,Priser!$A$4:$A$15,BO101))+AN101*(SUMIFS(Priser!$J$4:$J$15,Priser!$A$4:$A$15,BO101)-Priser!$C$4/SUMIFS(Priser!$I$4:$I$15,Priser!$A$4:$A$15,BO101))+AM101*(SUMIFS(Priser!$J$4:$J$15,Priser!$A$4:$A$15,BO101)-Priser!$B$4/SUMIFS(Priser!$I$4:$I$15,Priser!$A$4:$A$15,BO101))</f>
        <v>0</v>
      </c>
      <c r="W101" s="37">
        <f t="shared" si="50"/>
        <v>0</v>
      </c>
      <c r="X101" s="37"/>
      <c r="AA101" s="37">
        <f t="shared" si="32"/>
        <v>0</v>
      </c>
      <c r="AB101" s="37">
        <f t="shared" si="51"/>
        <v>0</v>
      </c>
      <c r="AC101" s="37">
        <f t="shared" si="33"/>
        <v>0</v>
      </c>
      <c r="AD101" s="37">
        <f t="shared" si="52"/>
        <v>0</v>
      </c>
      <c r="AE101" s="37">
        <f>IF(AD101&gt;=Priser!$L$7,Priser!$M$7,IF(AD101&gt;=Priser!$L$6,Priser!$M$6,IF(AD101&gt;=Priser!$L$5,Priser!$M$5,IF(AD101&gt;=Priser!$L$4,Priser!$M$4))))</f>
        <v>0</v>
      </c>
      <c r="AF101" s="37">
        <f>AE101*SUMIFS(Priser!$J$4:$J$15,Priser!$A$4:$A$15,$BO101)*AB101</f>
        <v>0</v>
      </c>
      <c r="AG101" s="37">
        <f t="shared" si="53"/>
        <v>0</v>
      </c>
      <c r="AH101" s="37">
        <f>IF(AG101&gt;=Priser!$N$7,Priser!$O$7,IF(AG101&gt;=Priser!$N$6,Priser!$O$6,IF(AG101&gt;=Priser!$N$5,Priser!$O$5,IF(AG101&gt;=Priser!$N$4,Priser!$O$4))))</f>
        <v>0</v>
      </c>
      <c r="AI101" s="37">
        <f>AH101*SUMIFS(Priser!$J$4:$J$15,Priser!$A$4:$A$15,$BO101)*AC101</f>
        <v>0</v>
      </c>
      <c r="AJ101" s="37"/>
      <c r="AK101" s="37"/>
      <c r="AM101" s="37">
        <f t="shared" si="34"/>
        <v>0</v>
      </c>
      <c r="AN101" s="37">
        <f t="shared" si="35"/>
        <v>0</v>
      </c>
      <c r="AO101" s="37">
        <f t="shared" si="36"/>
        <v>0</v>
      </c>
      <c r="AP101" s="37">
        <f t="shared" si="37"/>
        <v>0</v>
      </c>
      <c r="AQ101" s="37">
        <f t="shared" si="38"/>
        <v>0</v>
      </c>
      <c r="AR101" s="37">
        <f t="shared" si="39"/>
        <v>0</v>
      </c>
      <c r="AS101" s="37">
        <f t="shared" si="40"/>
        <v>0</v>
      </c>
      <c r="AT101" s="37">
        <f t="shared" si="54"/>
        <v>0</v>
      </c>
      <c r="AU101" s="37">
        <f t="shared" si="55"/>
        <v>0</v>
      </c>
      <c r="AV101" s="37">
        <f t="shared" si="56"/>
        <v>0</v>
      </c>
      <c r="AW101" s="37">
        <f t="shared" si="57"/>
        <v>0</v>
      </c>
      <c r="AX101" s="37">
        <f t="shared" si="41"/>
        <v>0</v>
      </c>
      <c r="AY101" s="37"/>
      <c r="AZ101" s="37"/>
      <c r="BB101" s="37">
        <f t="shared" si="42"/>
        <v>0</v>
      </c>
      <c r="BC101" s="37">
        <f t="shared" si="43"/>
        <v>0</v>
      </c>
      <c r="BD101" s="37">
        <f t="shared" si="44"/>
        <v>0</v>
      </c>
      <c r="BE101" s="37">
        <f t="shared" si="45"/>
        <v>0</v>
      </c>
      <c r="BF101" s="37">
        <f t="shared" si="46"/>
        <v>0</v>
      </c>
      <c r="BG101" s="37">
        <f t="shared" si="47"/>
        <v>0</v>
      </c>
      <c r="BH101" s="37">
        <f t="shared" si="58"/>
        <v>0</v>
      </c>
      <c r="BJ101" s="37"/>
      <c r="BL101" s="37">
        <f>IF(Uttag!F101="",Uttag!E101,0)/IF(Uttag!$F$2=Listor!$B$5,I101,1)</f>
        <v>0</v>
      </c>
      <c r="BM101" s="37">
        <f>Uttag!F101/IF(Uttag!$F$2=Listor!$B$5,I101,1)</f>
        <v>0</v>
      </c>
      <c r="BO101" s="81">
        <f t="shared" si="48"/>
        <v>1</v>
      </c>
      <c r="BP101" s="37">
        <f>IF(OR(BO101&gt;=10,BO101&lt;=4),Indata!$B$9,Indata!$B$10)</f>
        <v>0</v>
      </c>
    </row>
    <row r="102" spans="4:68" x14ac:dyDescent="0.25">
      <c r="D102" s="148">
        <f t="shared" si="59"/>
        <v>45297</v>
      </c>
      <c r="E102" s="140"/>
      <c r="F102" s="141"/>
      <c r="G102" s="148"/>
      <c r="H102" s="37">
        <f t="shared" si="49"/>
        <v>0</v>
      </c>
      <c r="I102" s="81">
        <f>24+SUMIFS(Listor!$C$16:$C$17,Listor!$B$16:$B$17,Uttag!D102)</f>
        <v>24</v>
      </c>
      <c r="J102" s="37">
        <f t="shared" si="31"/>
        <v>0</v>
      </c>
      <c r="K102" s="37"/>
      <c r="L102" s="160"/>
      <c r="M102" s="207">
        <v>1</v>
      </c>
      <c r="N102" s="207">
        <v>0</v>
      </c>
      <c r="O102" s="151"/>
      <c r="P102" s="166"/>
      <c r="Q102" s="167"/>
      <c r="S102" s="37">
        <f t="shared" si="30"/>
        <v>0</v>
      </c>
      <c r="U102" s="37">
        <f>(M102+(1-M102)*(1-N102))*L102*_xlfn.XLOOKUP(BO102,Priser!$A$4:$A$15,Priser!$J$4:$J$15)</f>
        <v>0</v>
      </c>
      <c r="V102" s="37">
        <f>AQ102*(SUMIFS(Priser!$J$4:$J$15,Priser!$A$4:$A$15,BO102)-(SUMIFS(Priser!$H$4:$H$15,Priser!$A$4:$A$15,BO102)/SUMIFS(Priser!$I$4:$I$15,Priser!$A$4:$A$15,BO102)))+AP102*(SUMIFS(Priser!$J$4:$J$15,Priser!$A$4:$A$15,BO102)-Priser!$E$6/SUMIFS(Priser!$I$4:$I$15,Priser!$A$4:$A$15,BO102))+AO102*(SUMIFS(Priser!$J$4:$J$15,Priser!$A$4:$A$15,BO102)-Priser!$D$5/SUMIFS(Priser!$I$4:$I$15,Priser!$A$4:$A$15,BO102))+AN102*(SUMIFS(Priser!$J$4:$J$15,Priser!$A$4:$A$15,BO102)-Priser!$C$4/SUMIFS(Priser!$I$4:$I$15,Priser!$A$4:$A$15,BO102))+AM102*(SUMIFS(Priser!$J$4:$J$15,Priser!$A$4:$A$15,BO102)-Priser!$B$4/SUMIFS(Priser!$I$4:$I$15,Priser!$A$4:$A$15,BO102))</f>
        <v>0</v>
      </c>
      <c r="W102" s="37">
        <f t="shared" si="50"/>
        <v>0</v>
      </c>
      <c r="X102" s="37"/>
      <c r="AA102" s="37">
        <f t="shared" si="32"/>
        <v>0</v>
      </c>
      <c r="AB102" s="37">
        <f t="shared" si="51"/>
        <v>0</v>
      </c>
      <c r="AC102" s="37">
        <f t="shared" si="33"/>
        <v>0</v>
      </c>
      <c r="AD102" s="37">
        <f t="shared" si="52"/>
        <v>0</v>
      </c>
      <c r="AE102" s="37">
        <f>IF(AD102&gt;=Priser!$L$7,Priser!$M$7,IF(AD102&gt;=Priser!$L$6,Priser!$M$6,IF(AD102&gt;=Priser!$L$5,Priser!$M$5,IF(AD102&gt;=Priser!$L$4,Priser!$M$4))))</f>
        <v>0</v>
      </c>
      <c r="AF102" s="37">
        <f>AE102*SUMIFS(Priser!$J$4:$J$15,Priser!$A$4:$A$15,$BO102)*AB102</f>
        <v>0</v>
      </c>
      <c r="AG102" s="37">
        <f t="shared" si="53"/>
        <v>0</v>
      </c>
      <c r="AH102" s="37">
        <f>IF(AG102&gt;=Priser!$N$7,Priser!$O$7,IF(AG102&gt;=Priser!$N$6,Priser!$O$6,IF(AG102&gt;=Priser!$N$5,Priser!$O$5,IF(AG102&gt;=Priser!$N$4,Priser!$O$4))))</f>
        <v>0</v>
      </c>
      <c r="AI102" s="37">
        <f>AH102*SUMIFS(Priser!$J$4:$J$15,Priser!$A$4:$A$15,$BO102)*AC102</f>
        <v>0</v>
      </c>
      <c r="AJ102" s="37"/>
      <c r="AK102" s="37"/>
      <c r="AM102" s="37">
        <f t="shared" si="34"/>
        <v>0</v>
      </c>
      <c r="AN102" s="37">
        <f t="shared" si="35"/>
        <v>0</v>
      </c>
      <c r="AO102" s="37">
        <f t="shared" si="36"/>
        <v>0</v>
      </c>
      <c r="AP102" s="37">
        <f t="shared" si="37"/>
        <v>0</v>
      </c>
      <c r="AQ102" s="37">
        <f t="shared" si="38"/>
        <v>0</v>
      </c>
      <c r="AR102" s="37">
        <f t="shared" si="39"/>
        <v>0</v>
      </c>
      <c r="AS102" s="37">
        <f t="shared" si="40"/>
        <v>0</v>
      </c>
      <c r="AT102" s="37">
        <f t="shared" si="54"/>
        <v>0</v>
      </c>
      <c r="AU102" s="37">
        <f t="shared" si="55"/>
        <v>0</v>
      </c>
      <c r="AV102" s="37">
        <f t="shared" si="56"/>
        <v>0</v>
      </c>
      <c r="AW102" s="37">
        <f t="shared" si="57"/>
        <v>0</v>
      </c>
      <c r="AX102" s="37">
        <f t="shared" si="41"/>
        <v>0</v>
      </c>
      <c r="AY102" s="37"/>
      <c r="AZ102" s="37"/>
      <c r="BB102" s="37">
        <f t="shared" si="42"/>
        <v>0</v>
      </c>
      <c r="BC102" s="37">
        <f t="shared" si="43"/>
        <v>0</v>
      </c>
      <c r="BD102" s="37">
        <f t="shared" si="44"/>
        <v>0</v>
      </c>
      <c r="BE102" s="37">
        <f t="shared" si="45"/>
        <v>0</v>
      </c>
      <c r="BF102" s="37">
        <f t="shared" si="46"/>
        <v>0</v>
      </c>
      <c r="BG102" s="37">
        <f t="shared" si="47"/>
        <v>0</v>
      </c>
      <c r="BH102" s="37">
        <f t="shared" si="58"/>
        <v>0</v>
      </c>
      <c r="BJ102" s="37"/>
      <c r="BL102" s="37">
        <f>IF(Uttag!F102="",Uttag!E102,0)/IF(Uttag!$F$2=Listor!$B$5,I102,1)</f>
        <v>0</v>
      </c>
      <c r="BM102" s="37">
        <f>Uttag!F102/IF(Uttag!$F$2=Listor!$B$5,I102,1)</f>
        <v>0</v>
      </c>
      <c r="BO102" s="81">
        <f t="shared" si="48"/>
        <v>1</v>
      </c>
      <c r="BP102" s="37">
        <f>IF(OR(BO102&gt;=10,BO102&lt;=4),Indata!$B$9,Indata!$B$10)</f>
        <v>0</v>
      </c>
    </row>
    <row r="103" spans="4:68" x14ac:dyDescent="0.25">
      <c r="D103" s="148">
        <f t="shared" si="59"/>
        <v>45298</v>
      </c>
      <c r="E103" s="140"/>
      <c r="F103" s="141"/>
      <c r="G103" s="148"/>
      <c r="H103" s="37">
        <f t="shared" si="49"/>
        <v>0</v>
      </c>
      <c r="I103" s="81">
        <f>24+SUMIFS(Listor!$C$16:$C$17,Listor!$B$16:$B$17,Uttag!D103)</f>
        <v>24</v>
      </c>
      <c r="J103" s="37">
        <f t="shared" si="31"/>
        <v>0</v>
      </c>
      <c r="K103" s="37"/>
      <c r="L103" s="160"/>
      <c r="M103" s="207">
        <v>1</v>
      </c>
      <c r="N103" s="207">
        <v>0</v>
      </c>
      <c r="O103" s="151"/>
      <c r="P103" s="166"/>
      <c r="Q103" s="167"/>
      <c r="S103" s="37">
        <f t="shared" si="30"/>
        <v>0</v>
      </c>
      <c r="U103" s="37">
        <f>(M103+(1-M103)*(1-N103))*L103*_xlfn.XLOOKUP(BO103,Priser!$A$4:$A$15,Priser!$J$4:$J$15)</f>
        <v>0</v>
      </c>
      <c r="V103" s="37">
        <f>AQ103*(SUMIFS(Priser!$J$4:$J$15,Priser!$A$4:$A$15,BO103)-(SUMIFS(Priser!$H$4:$H$15,Priser!$A$4:$A$15,BO103)/SUMIFS(Priser!$I$4:$I$15,Priser!$A$4:$A$15,BO103)))+AP103*(SUMIFS(Priser!$J$4:$J$15,Priser!$A$4:$A$15,BO103)-Priser!$E$6/SUMIFS(Priser!$I$4:$I$15,Priser!$A$4:$A$15,BO103))+AO103*(SUMIFS(Priser!$J$4:$J$15,Priser!$A$4:$A$15,BO103)-Priser!$D$5/SUMIFS(Priser!$I$4:$I$15,Priser!$A$4:$A$15,BO103))+AN103*(SUMIFS(Priser!$J$4:$J$15,Priser!$A$4:$A$15,BO103)-Priser!$C$4/SUMIFS(Priser!$I$4:$I$15,Priser!$A$4:$A$15,BO103))+AM103*(SUMIFS(Priser!$J$4:$J$15,Priser!$A$4:$A$15,BO103)-Priser!$B$4/SUMIFS(Priser!$I$4:$I$15,Priser!$A$4:$A$15,BO103))</f>
        <v>0</v>
      </c>
      <c r="W103" s="37">
        <f t="shared" si="50"/>
        <v>0</v>
      </c>
      <c r="X103" s="37"/>
      <c r="AA103" s="37">
        <f t="shared" si="32"/>
        <v>0</v>
      </c>
      <c r="AB103" s="37">
        <f t="shared" si="51"/>
        <v>0</v>
      </c>
      <c r="AC103" s="37">
        <f t="shared" si="33"/>
        <v>0</v>
      </c>
      <c r="AD103" s="37">
        <f t="shared" si="52"/>
        <v>0</v>
      </c>
      <c r="AE103" s="37">
        <f>IF(AD103&gt;=Priser!$L$7,Priser!$M$7,IF(AD103&gt;=Priser!$L$6,Priser!$M$6,IF(AD103&gt;=Priser!$L$5,Priser!$M$5,IF(AD103&gt;=Priser!$L$4,Priser!$M$4))))</f>
        <v>0</v>
      </c>
      <c r="AF103" s="37">
        <f>AE103*SUMIFS(Priser!$J$4:$J$15,Priser!$A$4:$A$15,$BO103)*AB103</f>
        <v>0</v>
      </c>
      <c r="AG103" s="37">
        <f t="shared" si="53"/>
        <v>0</v>
      </c>
      <c r="AH103" s="37">
        <f>IF(AG103&gt;=Priser!$N$7,Priser!$O$7,IF(AG103&gt;=Priser!$N$6,Priser!$O$6,IF(AG103&gt;=Priser!$N$5,Priser!$O$5,IF(AG103&gt;=Priser!$N$4,Priser!$O$4))))</f>
        <v>0</v>
      </c>
      <c r="AI103" s="37">
        <f>AH103*SUMIFS(Priser!$J$4:$J$15,Priser!$A$4:$A$15,$BO103)*AC103</f>
        <v>0</v>
      </c>
      <c r="AJ103" s="37"/>
      <c r="AK103" s="37"/>
      <c r="AM103" s="37">
        <f t="shared" si="34"/>
        <v>0</v>
      </c>
      <c r="AN103" s="37">
        <f t="shared" si="35"/>
        <v>0</v>
      </c>
      <c r="AO103" s="37">
        <f t="shared" si="36"/>
        <v>0</v>
      </c>
      <c r="AP103" s="37">
        <f t="shared" si="37"/>
        <v>0</v>
      </c>
      <c r="AQ103" s="37">
        <f t="shared" si="38"/>
        <v>0</v>
      </c>
      <c r="AR103" s="37">
        <f t="shared" si="39"/>
        <v>0</v>
      </c>
      <c r="AS103" s="37">
        <f t="shared" si="40"/>
        <v>0</v>
      </c>
      <c r="AT103" s="37">
        <f t="shared" si="54"/>
        <v>0</v>
      </c>
      <c r="AU103" s="37">
        <f t="shared" si="55"/>
        <v>0</v>
      </c>
      <c r="AV103" s="37">
        <f t="shared" si="56"/>
        <v>0</v>
      </c>
      <c r="AW103" s="37">
        <f t="shared" si="57"/>
        <v>0</v>
      </c>
      <c r="AX103" s="37">
        <f t="shared" si="41"/>
        <v>0</v>
      </c>
      <c r="AY103" s="37"/>
      <c r="AZ103" s="37"/>
      <c r="BB103" s="37">
        <f t="shared" si="42"/>
        <v>0</v>
      </c>
      <c r="BC103" s="37">
        <f t="shared" si="43"/>
        <v>0</v>
      </c>
      <c r="BD103" s="37">
        <f t="shared" si="44"/>
        <v>0</v>
      </c>
      <c r="BE103" s="37">
        <f t="shared" si="45"/>
        <v>0</v>
      </c>
      <c r="BF103" s="37">
        <f t="shared" si="46"/>
        <v>0</v>
      </c>
      <c r="BG103" s="37">
        <f t="shared" si="47"/>
        <v>0</v>
      </c>
      <c r="BH103" s="37">
        <f t="shared" si="58"/>
        <v>0</v>
      </c>
      <c r="BJ103" s="37"/>
      <c r="BL103" s="37">
        <f>IF(Uttag!F103="",Uttag!E103,0)/IF(Uttag!$F$2=Listor!$B$5,I103,1)</f>
        <v>0</v>
      </c>
      <c r="BM103" s="37">
        <f>Uttag!F103/IF(Uttag!$F$2=Listor!$B$5,I103,1)</f>
        <v>0</v>
      </c>
      <c r="BO103" s="81">
        <f t="shared" si="48"/>
        <v>1</v>
      </c>
      <c r="BP103" s="37">
        <f>IF(OR(BO103&gt;=10,BO103&lt;=4),Indata!$B$9,Indata!$B$10)</f>
        <v>0</v>
      </c>
    </row>
    <row r="104" spans="4:68" x14ac:dyDescent="0.25">
      <c r="D104" s="148">
        <f t="shared" si="59"/>
        <v>45299</v>
      </c>
      <c r="E104" s="140"/>
      <c r="F104" s="141"/>
      <c r="G104" s="148"/>
      <c r="H104" s="37">
        <f t="shared" si="49"/>
        <v>0</v>
      </c>
      <c r="I104" s="81">
        <f>24+SUMIFS(Listor!$C$16:$C$17,Listor!$B$16:$B$17,Uttag!D104)</f>
        <v>24</v>
      </c>
      <c r="J104" s="37">
        <f t="shared" si="31"/>
        <v>0</v>
      </c>
      <c r="K104" s="37"/>
      <c r="L104" s="160"/>
      <c r="M104" s="207">
        <v>1</v>
      </c>
      <c r="N104" s="207">
        <v>0</v>
      </c>
      <c r="O104" s="151"/>
      <c r="P104" s="166"/>
      <c r="Q104" s="167"/>
      <c r="S104" s="37">
        <f t="shared" si="30"/>
        <v>0</v>
      </c>
      <c r="U104" s="37">
        <f>(M104+(1-M104)*(1-N104))*L104*_xlfn.XLOOKUP(BO104,Priser!$A$4:$A$15,Priser!$J$4:$J$15)</f>
        <v>0</v>
      </c>
      <c r="V104" s="37">
        <f>AQ104*(SUMIFS(Priser!$J$4:$J$15,Priser!$A$4:$A$15,BO104)-(SUMIFS(Priser!$H$4:$H$15,Priser!$A$4:$A$15,BO104)/SUMIFS(Priser!$I$4:$I$15,Priser!$A$4:$A$15,BO104)))+AP104*(SUMIFS(Priser!$J$4:$J$15,Priser!$A$4:$A$15,BO104)-Priser!$E$6/SUMIFS(Priser!$I$4:$I$15,Priser!$A$4:$A$15,BO104))+AO104*(SUMIFS(Priser!$J$4:$J$15,Priser!$A$4:$A$15,BO104)-Priser!$D$5/SUMIFS(Priser!$I$4:$I$15,Priser!$A$4:$A$15,BO104))+AN104*(SUMIFS(Priser!$J$4:$J$15,Priser!$A$4:$A$15,BO104)-Priser!$C$4/SUMIFS(Priser!$I$4:$I$15,Priser!$A$4:$A$15,BO104))+AM104*(SUMIFS(Priser!$J$4:$J$15,Priser!$A$4:$A$15,BO104)-Priser!$B$4/SUMIFS(Priser!$I$4:$I$15,Priser!$A$4:$A$15,BO104))</f>
        <v>0</v>
      </c>
      <c r="W104" s="37">
        <f t="shared" si="50"/>
        <v>0</v>
      </c>
      <c r="X104" s="37"/>
      <c r="AA104" s="37">
        <f t="shared" si="32"/>
        <v>0</v>
      </c>
      <c r="AB104" s="37">
        <f t="shared" si="51"/>
        <v>0</v>
      </c>
      <c r="AC104" s="37">
        <f t="shared" si="33"/>
        <v>0</v>
      </c>
      <c r="AD104" s="37">
        <f t="shared" si="52"/>
        <v>0</v>
      </c>
      <c r="AE104" s="37">
        <f>IF(AD104&gt;=Priser!$L$7,Priser!$M$7,IF(AD104&gt;=Priser!$L$6,Priser!$M$6,IF(AD104&gt;=Priser!$L$5,Priser!$M$5,IF(AD104&gt;=Priser!$L$4,Priser!$M$4))))</f>
        <v>0</v>
      </c>
      <c r="AF104" s="37">
        <f>AE104*SUMIFS(Priser!$J$4:$J$15,Priser!$A$4:$A$15,$BO104)*AB104</f>
        <v>0</v>
      </c>
      <c r="AG104" s="37">
        <f t="shared" si="53"/>
        <v>0</v>
      </c>
      <c r="AH104" s="37">
        <f>IF(AG104&gt;=Priser!$N$7,Priser!$O$7,IF(AG104&gt;=Priser!$N$6,Priser!$O$6,IF(AG104&gt;=Priser!$N$5,Priser!$O$5,IF(AG104&gt;=Priser!$N$4,Priser!$O$4))))</f>
        <v>0</v>
      </c>
      <c r="AI104" s="37">
        <f>AH104*SUMIFS(Priser!$J$4:$J$15,Priser!$A$4:$A$15,$BO104)*AC104</f>
        <v>0</v>
      </c>
      <c r="AJ104" s="37"/>
      <c r="AK104" s="37"/>
      <c r="AM104" s="37">
        <f t="shared" si="34"/>
        <v>0</v>
      </c>
      <c r="AN104" s="37">
        <f t="shared" si="35"/>
        <v>0</v>
      </c>
      <c r="AO104" s="37">
        <f t="shared" si="36"/>
        <v>0</v>
      </c>
      <c r="AP104" s="37">
        <f t="shared" si="37"/>
        <v>0</v>
      </c>
      <c r="AQ104" s="37">
        <f t="shared" si="38"/>
        <v>0</v>
      </c>
      <c r="AR104" s="37">
        <f t="shared" si="39"/>
        <v>0</v>
      </c>
      <c r="AS104" s="37">
        <f t="shared" si="40"/>
        <v>0</v>
      </c>
      <c r="AT104" s="37">
        <f t="shared" si="54"/>
        <v>0</v>
      </c>
      <c r="AU104" s="37">
        <f t="shared" si="55"/>
        <v>0</v>
      </c>
      <c r="AV104" s="37">
        <f t="shared" si="56"/>
        <v>0</v>
      </c>
      <c r="AW104" s="37">
        <f t="shared" si="57"/>
        <v>0</v>
      </c>
      <c r="AX104" s="37">
        <f t="shared" si="41"/>
        <v>0</v>
      </c>
      <c r="AY104" s="37"/>
      <c r="AZ104" s="37"/>
      <c r="BB104" s="37">
        <f t="shared" si="42"/>
        <v>0</v>
      </c>
      <c r="BC104" s="37">
        <f t="shared" si="43"/>
        <v>0</v>
      </c>
      <c r="BD104" s="37">
        <f t="shared" si="44"/>
        <v>0</v>
      </c>
      <c r="BE104" s="37">
        <f t="shared" si="45"/>
        <v>0</v>
      </c>
      <c r="BF104" s="37">
        <f t="shared" si="46"/>
        <v>0</v>
      </c>
      <c r="BG104" s="37">
        <f t="shared" si="47"/>
        <v>0</v>
      </c>
      <c r="BH104" s="37">
        <f t="shared" si="58"/>
        <v>0</v>
      </c>
      <c r="BJ104" s="37"/>
      <c r="BL104" s="37">
        <f>IF(Uttag!F104="",Uttag!E104,0)/IF(Uttag!$F$2=Listor!$B$5,I104,1)</f>
        <v>0</v>
      </c>
      <c r="BM104" s="37">
        <f>Uttag!F104/IF(Uttag!$F$2=Listor!$B$5,I104,1)</f>
        <v>0</v>
      </c>
      <c r="BO104" s="81">
        <f t="shared" si="48"/>
        <v>1</v>
      </c>
      <c r="BP104" s="37">
        <f>IF(OR(BO104&gt;=10,BO104&lt;=4),Indata!$B$9,Indata!$B$10)</f>
        <v>0</v>
      </c>
    </row>
    <row r="105" spans="4:68" x14ac:dyDescent="0.25">
      <c r="D105" s="148">
        <f t="shared" si="59"/>
        <v>45300</v>
      </c>
      <c r="E105" s="140"/>
      <c r="F105" s="141"/>
      <c r="G105" s="148"/>
      <c r="H105" s="37">
        <f t="shared" si="49"/>
        <v>0</v>
      </c>
      <c r="I105" s="81">
        <f>24+SUMIFS(Listor!$C$16:$C$17,Listor!$B$16:$B$17,Uttag!D105)</f>
        <v>24</v>
      </c>
      <c r="J105" s="37">
        <f t="shared" si="31"/>
        <v>0</v>
      </c>
      <c r="K105" s="37"/>
      <c r="L105" s="160"/>
      <c r="M105" s="207">
        <v>1</v>
      </c>
      <c r="N105" s="207">
        <v>0</v>
      </c>
      <c r="O105" s="151"/>
      <c r="P105" s="166"/>
      <c r="Q105" s="167"/>
      <c r="S105" s="37">
        <f t="shared" si="30"/>
        <v>0</v>
      </c>
      <c r="U105" s="37">
        <f>(M105+(1-M105)*(1-N105))*L105*_xlfn.XLOOKUP(BO105,Priser!$A$4:$A$15,Priser!$J$4:$J$15)</f>
        <v>0</v>
      </c>
      <c r="V105" s="37">
        <f>AQ105*(SUMIFS(Priser!$J$4:$J$15,Priser!$A$4:$A$15,BO105)-(SUMIFS(Priser!$H$4:$H$15,Priser!$A$4:$A$15,BO105)/SUMIFS(Priser!$I$4:$I$15,Priser!$A$4:$A$15,BO105)))+AP105*(SUMIFS(Priser!$J$4:$J$15,Priser!$A$4:$A$15,BO105)-Priser!$E$6/SUMIFS(Priser!$I$4:$I$15,Priser!$A$4:$A$15,BO105))+AO105*(SUMIFS(Priser!$J$4:$J$15,Priser!$A$4:$A$15,BO105)-Priser!$D$5/SUMIFS(Priser!$I$4:$I$15,Priser!$A$4:$A$15,BO105))+AN105*(SUMIFS(Priser!$J$4:$J$15,Priser!$A$4:$A$15,BO105)-Priser!$C$4/SUMIFS(Priser!$I$4:$I$15,Priser!$A$4:$A$15,BO105))+AM105*(SUMIFS(Priser!$J$4:$J$15,Priser!$A$4:$A$15,BO105)-Priser!$B$4/SUMIFS(Priser!$I$4:$I$15,Priser!$A$4:$A$15,BO105))</f>
        <v>0</v>
      </c>
      <c r="W105" s="37">
        <f t="shared" si="50"/>
        <v>0</v>
      </c>
      <c r="X105" s="37"/>
      <c r="AA105" s="37">
        <f t="shared" si="32"/>
        <v>0</v>
      </c>
      <c r="AB105" s="37">
        <f t="shared" si="51"/>
        <v>0</v>
      </c>
      <c r="AC105" s="37">
        <f t="shared" si="33"/>
        <v>0</v>
      </c>
      <c r="AD105" s="37">
        <f t="shared" si="52"/>
        <v>0</v>
      </c>
      <c r="AE105" s="37">
        <f>IF(AD105&gt;=Priser!$L$7,Priser!$M$7,IF(AD105&gt;=Priser!$L$6,Priser!$M$6,IF(AD105&gt;=Priser!$L$5,Priser!$M$5,IF(AD105&gt;=Priser!$L$4,Priser!$M$4))))</f>
        <v>0</v>
      </c>
      <c r="AF105" s="37">
        <f>AE105*SUMIFS(Priser!$J$4:$J$15,Priser!$A$4:$A$15,$BO105)*AB105</f>
        <v>0</v>
      </c>
      <c r="AG105" s="37">
        <f t="shared" si="53"/>
        <v>0</v>
      </c>
      <c r="AH105" s="37">
        <f>IF(AG105&gt;=Priser!$N$7,Priser!$O$7,IF(AG105&gt;=Priser!$N$6,Priser!$O$6,IF(AG105&gt;=Priser!$N$5,Priser!$O$5,IF(AG105&gt;=Priser!$N$4,Priser!$O$4))))</f>
        <v>0</v>
      </c>
      <c r="AI105" s="37">
        <f>AH105*SUMIFS(Priser!$J$4:$J$15,Priser!$A$4:$A$15,$BO105)*AC105</f>
        <v>0</v>
      </c>
      <c r="AJ105" s="37"/>
      <c r="AK105" s="37"/>
      <c r="AM105" s="37">
        <f t="shared" si="34"/>
        <v>0</v>
      </c>
      <c r="AN105" s="37">
        <f t="shared" si="35"/>
        <v>0</v>
      </c>
      <c r="AO105" s="37">
        <f t="shared" si="36"/>
        <v>0</v>
      </c>
      <c r="AP105" s="37">
        <f t="shared" si="37"/>
        <v>0</v>
      </c>
      <c r="AQ105" s="37">
        <f t="shared" si="38"/>
        <v>0</v>
      </c>
      <c r="AR105" s="37">
        <f t="shared" si="39"/>
        <v>0</v>
      </c>
      <c r="AS105" s="37">
        <f t="shared" si="40"/>
        <v>0</v>
      </c>
      <c r="AT105" s="37">
        <f t="shared" si="54"/>
        <v>0</v>
      </c>
      <c r="AU105" s="37">
        <f t="shared" si="55"/>
        <v>0</v>
      </c>
      <c r="AV105" s="37">
        <f t="shared" si="56"/>
        <v>0</v>
      </c>
      <c r="AW105" s="37">
        <f t="shared" si="57"/>
        <v>0</v>
      </c>
      <c r="AX105" s="37">
        <f t="shared" si="41"/>
        <v>0</v>
      </c>
      <c r="AY105" s="37"/>
      <c r="AZ105" s="37"/>
      <c r="BB105" s="37">
        <f t="shared" si="42"/>
        <v>0</v>
      </c>
      <c r="BC105" s="37">
        <f t="shared" si="43"/>
        <v>0</v>
      </c>
      <c r="BD105" s="37">
        <f t="shared" si="44"/>
        <v>0</v>
      </c>
      <c r="BE105" s="37">
        <f t="shared" si="45"/>
        <v>0</v>
      </c>
      <c r="BF105" s="37">
        <f t="shared" si="46"/>
        <v>0</v>
      </c>
      <c r="BG105" s="37">
        <f t="shared" si="47"/>
        <v>0</v>
      </c>
      <c r="BH105" s="37">
        <f t="shared" si="58"/>
        <v>0</v>
      </c>
      <c r="BJ105" s="37"/>
      <c r="BL105" s="37">
        <f>IF(Uttag!F105="",Uttag!E105,0)/IF(Uttag!$F$2=Listor!$B$5,I105,1)</f>
        <v>0</v>
      </c>
      <c r="BM105" s="37">
        <f>Uttag!F105/IF(Uttag!$F$2=Listor!$B$5,I105,1)</f>
        <v>0</v>
      </c>
      <c r="BO105" s="81">
        <f t="shared" si="48"/>
        <v>1</v>
      </c>
      <c r="BP105" s="37">
        <f>IF(OR(BO105&gt;=10,BO105&lt;=4),Indata!$B$9,Indata!$B$10)</f>
        <v>0</v>
      </c>
    </row>
    <row r="106" spans="4:68" x14ac:dyDescent="0.25">
      <c r="D106" s="148">
        <f t="shared" si="59"/>
        <v>45301</v>
      </c>
      <c r="E106" s="140"/>
      <c r="F106" s="141"/>
      <c r="G106" s="148"/>
      <c r="H106" s="37">
        <f t="shared" si="49"/>
        <v>0</v>
      </c>
      <c r="I106" s="81">
        <f>24+SUMIFS(Listor!$C$16:$C$17,Listor!$B$16:$B$17,Uttag!D106)</f>
        <v>24</v>
      </c>
      <c r="J106" s="37">
        <f t="shared" si="31"/>
        <v>0</v>
      </c>
      <c r="K106" s="37"/>
      <c r="L106" s="160"/>
      <c r="M106" s="207">
        <v>1</v>
      </c>
      <c r="N106" s="207">
        <v>0</v>
      </c>
      <c r="O106" s="151"/>
      <c r="P106" s="166"/>
      <c r="Q106" s="167"/>
      <c r="S106" s="37">
        <f t="shared" si="30"/>
        <v>0</v>
      </c>
      <c r="U106" s="37">
        <f>(M106+(1-M106)*(1-N106))*L106*_xlfn.XLOOKUP(BO106,Priser!$A$4:$A$15,Priser!$J$4:$J$15)</f>
        <v>0</v>
      </c>
      <c r="V106" s="37">
        <f>AQ106*(SUMIFS(Priser!$J$4:$J$15,Priser!$A$4:$A$15,BO106)-(SUMIFS(Priser!$H$4:$H$15,Priser!$A$4:$A$15,BO106)/SUMIFS(Priser!$I$4:$I$15,Priser!$A$4:$A$15,BO106)))+AP106*(SUMIFS(Priser!$J$4:$J$15,Priser!$A$4:$A$15,BO106)-Priser!$E$6/SUMIFS(Priser!$I$4:$I$15,Priser!$A$4:$A$15,BO106))+AO106*(SUMIFS(Priser!$J$4:$J$15,Priser!$A$4:$A$15,BO106)-Priser!$D$5/SUMIFS(Priser!$I$4:$I$15,Priser!$A$4:$A$15,BO106))+AN106*(SUMIFS(Priser!$J$4:$J$15,Priser!$A$4:$A$15,BO106)-Priser!$C$4/SUMIFS(Priser!$I$4:$I$15,Priser!$A$4:$A$15,BO106))+AM106*(SUMIFS(Priser!$J$4:$J$15,Priser!$A$4:$A$15,BO106)-Priser!$B$4/SUMIFS(Priser!$I$4:$I$15,Priser!$A$4:$A$15,BO106))</f>
        <v>0</v>
      </c>
      <c r="W106" s="37">
        <f t="shared" si="50"/>
        <v>0</v>
      </c>
      <c r="X106" s="37"/>
      <c r="AA106" s="37">
        <f t="shared" si="32"/>
        <v>0</v>
      </c>
      <c r="AB106" s="37">
        <f t="shared" si="51"/>
        <v>0</v>
      </c>
      <c r="AC106" s="37">
        <f t="shared" si="33"/>
        <v>0</v>
      </c>
      <c r="AD106" s="37">
        <f t="shared" si="52"/>
        <v>0</v>
      </c>
      <c r="AE106" s="37">
        <f>IF(AD106&gt;=Priser!$L$7,Priser!$M$7,IF(AD106&gt;=Priser!$L$6,Priser!$M$6,IF(AD106&gt;=Priser!$L$5,Priser!$M$5,IF(AD106&gt;=Priser!$L$4,Priser!$M$4))))</f>
        <v>0</v>
      </c>
      <c r="AF106" s="37">
        <f>AE106*SUMIFS(Priser!$J$4:$J$15,Priser!$A$4:$A$15,$BO106)*AB106</f>
        <v>0</v>
      </c>
      <c r="AG106" s="37">
        <f t="shared" si="53"/>
        <v>0</v>
      </c>
      <c r="AH106" s="37">
        <f>IF(AG106&gt;=Priser!$N$7,Priser!$O$7,IF(AG106&gt;=Priser!$N$6,Priser!$O$6,IF(AG106&gt;=Priser!$N$5,Priser!$O$5,IF(AG106&gt;=Priser!$N$4,Priser!$O$4))))</f>
        <v>0</v>
      </c>
      <c r="AI106" s="37">
        <f>AH106*SUMIFS(Priser!$J$4:$J$15,Priser!$A$4:$A$15,$BO106)*AC106</f>
        <v>0</v>
      </c>
      <c r="AJ106" s="37"/>
      <c r="AK106" s="37"/>
      <c r="AM106" s="37">
        <f t="shared" si="34"/>
        <v>0</v>
      </c>
      <c r="AN106" s="37">
        <f t="shared" si="35"/>
        <v>0</v>
      </c>
      <c r="AO106" s="37">
        <f t="shared" si="36"/>
        <v>0</v>
      </c>
      <c r="AP106" s="37">
        <f t="shared" si="37"/>
        <v>0</v>
      </c>
      <c r="AQ106" s="37">
        <f t="shared" si="38"/>
        <v>0</v>
      </c>
      <c r="AR106" s="37">
        <f t="shared" si="39"/>
        <v>0</v>
      </c>
      <c r="AS106" s="37">
        <f t="shared" si="40"/>
        <v>0</v>
      </c>
      <c r="AT106" s="37">
        <f t="shared" si="54"/>
        <v>0</v>
      </c>
      <c r="AU106" s="37">
        <f t="shared" si="55"/>
        <v>0</v>
      </c>
      <c r="AV106" s="37">
        <f t="shared" si="56"/>
        <v>0</v>
      </c>
      <c r="AW106" s="37">
        <f t="shared" si="57"/>
        <v>0</v>
      </c>
      <c r="AX106" s="37">
        <f t="shared" si="41"/>
        <v>0</v>
      </c>
      <c r="AY106" s="37"/>
      <c r="AZ106" s="37"/>
      <c r="BB106" s="37">
        <f t="shared" si="42"/>
        <v>0</v>
      </c>
      <c r="BC106" s="37">
        <f t="shared" si="43"/>
        <v>0</v>
      </c>
      <c r="BD106" s="37">
        <f t="shared" si="44"/>
        <v>0</v>
      </c>
      <c r="BE106" s="37">
        <f t="shared" si="45"/>
        <v>0</v>
      </c>
      <c r="BF106" s="37">
        <f t="shared" si="46"/>
        <v>0</v>
      </c>
      <c r="BG106" s="37">
        <f t="shared" si="47"/>
        <v>0</v>
      </c>
      <c r="BH106" s="37">
        <f t="shared" si="58"/>
        <v>0</v>
      </c>
      <c r="BJ106" s="37"/>
      <c r="BL106" s="37">
        <f>IF(Uttag!F106="",Uttag!E106,0)/IF(Uttag!$F$2=Listor!$B$5,I106,1)</f>
        <v>0</v>
      </c>
      <c r="BM106" s="37">
        <f>Uttag!F106/IF(Uttag!$F$2=Listor!$B$5,I106,1)</f>
        <v>0</v>
      </c>
      <c r="BO106" s="81">
        <f t="shared" si="48"/>
        <v>1</v>
      </c>
      <c r="BP106" s="37">
        <f>IF(OR(BO106&gt;=10,BO106&lt;=4),Indata!$B$9,Indata!$B$10)</f>
        <v>0</v>
      </c>
    </row>
    <row r="107" spans="4:68" x14ac:dyDescent="0.25">
      <c r="D107" s="148">
        <f t="shared" si="59"/>
        <v>45302</v>
      </c>
      <c r="E107" s="140"/>
      <c r="F107" s="141"/>
      <c r="G107" s="148"/>
      <c r="H107" s="37">
        <f t="shared" si="49"/>
        <v>0</v>
      </c>
      <c r="I107" s="81">
        <f>24+SUMIFS(Listor!$C$16:$C$17,Listor!$B$16:$B$17,Uttag!D107)</f>
        <v>24</v>
      </c>
      <c r="J107" s="37">
        <f t="shared" si="31"/>
        <v>0</v>
      </c>
      <c r="K107" s="37"/>
      <c r="L107" s="160"/>
      <c r="M107" s="207">
        <v>1</v>
      </c>
      <c r="N107" s="207">
        <v>0</v>
      </c>
      <c r="O107" s="151"/>
      <c r="P107" s="166"/>
      <c r="Q107" s="167"/>
      <c r="S107" s="37">
        <f t="shared" si="30"/>
        <v>0</v>
      </c>
      <c r="U107" s="37">
        <f>(M107+(1-M107)*(1-N107))*L107*_xlfn.XLOOKUP(BO107,Priser!$A$4:$A$15,Priser!$J$4:$J$15)</f>
        <v>0</v>
      </c>
      <c r="V107" s="37">
        <f>AQ107*(SUMIFS(Priser!$J$4:$J$15,Priser!$A$4:$A$15,BO107)-(SUMIFS(Priser!$H$4:$H$15,Priser!$A$4:$A$15,BO107)/SUMIFS(Priser!$I$4:$I$15,Priser!$A$4:$A$15,BO107)))+AP107*(SUMIFS(Priser!$J$4:$J$15,Priser!$A$4:$A$15,BO107)-Priser!$E$6/SUMIFS(Priser!$I$4:$I$15,Priser!$A$4:$A$15,BO107))+AO107*(SUMIFS(Priser!$J$4:$J$15,Priser!$A$4:$A$15,BO107)-Priser!$D$5/SUMIFS(Priser!$I$4:$I$15,Priser!$A$4:$A$15,BO107))+AN107*(SUMIFS(Priser!$J$4:$J$15,Priser!$A$4:$A$15,BO107)-Priser!$C$4/SUMIFS(Priser!$I$4:$I$15,Priser!$A$4:$A$15,BO107))+AM107*(SUMIFS(Priser!$J$4:$J$15,Priser!$A$4:$A$15,BO107)-Priser!$B$4/SUMIFS(Priser!$I$4:$I$15,Priser!$A$4:$A$15,BO107))</f>
        <v>0</v>
      </c>
      <c r="W107" s="37">
        <f t="shared" si="50"/>
        <v>0</v>
      </c>
      <c r="X107" s="37"/>
      <c r="AA107" s="37">
        <f t="shared" si="32"/>
        <v>0</v>
      </c>
      <c r="AB107" s="37">
        <f t="shared" si="51"/>
        <v>0</v>
      </c>
      <c r="AC107" s="37">
        <f t="shared" si="33"/>
        <v>0</v>
      </c>
      <c r="AD107" s="37">
        <f t="shared" si="52"/>
        <v>0</v>
      </c>
      <c r="AE107" s="37">
        <f>IF(AD107&gt;=Priser!$L$7,Priser!$M$7,IF(AD107&gt;=Priser!$L$6,Priser!$M$6,IF(AD107&gt;=Priser!$L$5,Priser!$M$5,IF(AD107&gt;=Priser!$L$4,Priser!$M$4))))</f>
        <v>0</v>
      </c>
      <c r="AF107" s="37">
        <f>AE107*SUMIFS(Priser!$J$4:$J$15,Priser!$A$4:$A$15,$BO107)*AB107</f>
        <v>0</v>
      </c>
      <c r="AG107" s="37">
        <f t="shared" si="53"/>
        <v>0</v>
      </c>
      <c r="AH107" s="37">
        <f>IF(AG107&gt;=Priser!$N$7,Priser!$O$7,IF(AG107&gt;=Priser!$N$6,Priser!$O$6,IF(AG107&gt;=Priser!$N$5,Priser!$O$5,IF(AG107&gt;=Priser!$N$4,Priser!$O$4))))</f>
        <v>0</v>
      </c>
      <c r="AI107" s="37">
        <f>AH107*SUMIFS(Priser!$J$4:$J$15,Priser!$A$4:$A$15,$BO107)*AC107</f>
        <v>0</v>
      </c>
      <c r="AJ107" s="37"/>
      <c r="AK107" s="37"/>
      <c r="AM107" s="37">
        <f t="shared" si="34"/>
        <v>0</v>
      </c>
      <c r="AN107" s="37">
        <f t="shared" si="35"/>
        <v>0</v>
      </c>
      <c r="AO107" s="37">
        <f t="shared" si="36"/>
        <v>0</v>
      </c>
      <c r="AP107" s="37">
        <f t="shared" si="37"/>
        <v>0</v>
      </c>
      <c r="AQ107" s="37">
        <f t="shared" si="38"/>
        <v>0</v>
      </c>
      <c r="AR107" s="37">
        <f t="shared" si="39"/>
        <v>0</v>
      </c>
      <c r="AS107" s="37">
        <f t="shared" si="40"/>
        <v>0</v>
      </c>
      <c r="AT107" s="37">
        <f t="shared" si="54"/>
        <v>0</v>
      </c>
      <c r="AU107" s="37">
        <f t="shared" si="55"/>
        <v>0</v>
      </c>
      <c r="AV107" s="37">
        <f t="shared" si="56"/>
        <v>0</v>
      </c>
      <c r="AW107" s="37">
        <f t="shared" si="57"/>
        <v>0</v>
      </c>
      <c r="AX107" s="37">
        <f t="shared" si="41"/>
        <v>0</v>
      </c>
      <c r="AY107" s="37"/>
      <c r="AZ107" s="37"/>
      <c r="BB107" s="37">
        <f t="shared" si="42"/>
        <v>0</v>
      </c>
      <c r="BC107" s="37">
        <f t="shared" si="43"/>
        <v>0</v>
      </c>
      <c r="BD107" s="37">
        <f t="shared" si="44"/>
        <v>0</v>
      </c>
      <c r="BE107" s="37">
        <f t="shared" si="45"/>
        <v>0</v>
      </c>
      <c r="BF107" s="37">
        <f t="shared" si="46"/>
        <v>0</v>
      </c>
      <c r="BG107" s="37">
        <f t="shared" si="47"/>
        <v>0</v>
      </c>
      <c r="BH107" s="37">
        <f t="shared" si="58"/>
        <v>0</v>
      </c>
      <c r="BJ107" s="37"/>
      <c r="BL107" s="37">
        <f>IF(Uttag!F107="",Uttag!E107,0)/IF(Uttag!$F$2=Listor!$B$5,I107,1)</f>
        <v>0</v>
      </c>
      <c r="BM107" s="37">
        <f>Uttag!F107/IF(Uttag!$F$2=Listor!$B$5,I107,1)</f>
        <v>0</v>
      </c>
      <c r="BO107" s="81">
        <f t="shared" si="48"/>
        <v>1</v>
      </c>
      <c r="BP107" s="37">
        <f>IF(OR(BO107&gt;=10,BO107&lt;=4),Indata!$B$9,Indata!$B$10)</f>
        <v>0</v>
      </c>
    </row>
    <row r="108" spans="4:68" x14ac:dyDescent="0.25">
      <c r="D108" s="148">
        <f t="shared" si="59"/>
        <v>45303</v>
      </c>
      <c r="E108" s="140"/>
      <c r="F108" s="141"/>
      <c r="G108" s="148"/>
      <c r="H108" s="37">
        <f t="shared" si="49"/>
        <v>0</v>
      </c>
      <c r="I108" s="81">
        <f>24+SUMIFS(Listor!$C$16:$C$17,Listor!$B$16:$B$17,Uttag!D108)</f>
        <v>24</v>
      </c>
      <c r="J108" s="37">
        <f t="shared" si="31"/>
        <v>0</v>
      </c>
      <c r="K108" s="37"/>
      <c r="L108" s="160"/>
      <c r="M108" s="207">
        <v>1</v>
      </c>
      <c r="N108" s="207">
        <v>0</v>
      </c>
      <c r="O108" s="151"/>
      <c r="P108" s="166"/>
      <c r="Q108" s="167"/>
      <c r="S108" s="37">
        <f t="shared" si="30"/>
        <v>0</v>
      </c>
      <c r="U108" s="37">
        <f>(M108+(1-M108)*(1-N108))*L108*_xlfn.XLOOKUP(BO108,Priser!$A$4:$A$15,Priser!$J$4:$J$15)</f>
        <v>0</v>
      </c>
      <c r="V108" s="37">
        <f>AQ108*(SUMIFS(Priser!$J$4:$J$15,Priser!$A$4:$A$15,BO108)-(SUMIFS(Priser!$H$4:$H$15,Priser!$A$4:$A$15,BO108)/SUMIFS(Priser!$I$4:$I$15,Priser!$A$4:$A$15,BO108)))+AP108*(SUMIFS(Priser!$J$4:$J$15,Priser!$A$4:$A$15,BO108)-Priser!$E$6/SUMIFS(Priser!$I$4:$I$15,Priser!$A$4:$A$15,BO108))+AO108*(SUMIFS(Priser!$J$4:$J$15,Priser!$A$4:$A$15,BO108)-Priser!$D$5/SUMIFS(Priser!$I$4:$I$15,Priser!$A$4:$A$15,BO108))+AN108*(SUMIFS(Priser!$J$4:$J$15,Priser!$A$4:$A$15,BO108)-Priser!$C$4/SUMIFS(Priser!$I$4:$I$15,Priser!$A$4:$A$15,BO108))+AM108*(SUMIFS(Priser!$J$4:$J$15,Priser!$A$4:$A$15,BO108)-Priser!$B$4/SUMIFS(Priser!$I$4:$I$15,Priser!$A$4:$A$15,BO108))</f>
        <v>0</v>
      </c>
      <c r="W108" s="37">
        <f t="shared" si="50"/>
        <v>0</v>
      </c>
      <c r="X108" s="37"/>
      <c r="AA108" s="37">
        <f t="shared" si="32"/>
        <v>0</v>
      </c>
      <c r="AB108" s="37">
        <f t="shared" si="51"/>
        <v>0</v>
      </c>
      <c r="AC108" s="37">
        <f t="shared" si="33"/>
        <v>0</v>
      </c>
      <c r="AD108" s="37">
        <f t="shared" si="52"/>
        <v>0</v>
      </c>
      <c r="AE108" s="37">
        <f>IF(AD108&gt;=Priser!$L$7,Priser!$M$7,IF(AD108&gt;=Priser!$L$6,Priser!$M$6,IF(AD108&gt;=Priser!$L$5,Priser!$M$5,IF(AD108&gt;=Priser!$L$4,Priser!$M$4))))</f>
        <v>0</v>
      </c>
      <c r="AF108" s="37">
        <f>AE108*SUMIFS(Priser!$J$4:$J$15,Priser!$A$4:$A$15,$BO108)*AB108</f>
        <v>0</v>
      </c>
      <c r="AG108" s="37">
        <f t="shared" si="53"/>
        <v>0</v>
      </c>
      <c r="AH108" s="37">
        <f>IF(AG108&gt;=Priser!$N$7,Priser!$O$7,IF(AG108&gt;=Priser!$N$6,Priser!$O$6,IF(AG108&gt;=Priser!$N$5,Priser!$O$5,IF(AG108&gt;=Priser!$N$4,Priser!$O$4))))</f>
        <v>0</v>
      </c>
      <c r="AI108" s="37">
        <f>AH108*SUMIFS(Priser!$J$4:$J$15,Priser!$A$4:$A$15,$BO108)*AC108</f>
        <v>0</v>
      </c>
      <c r="AJ108" s="37"/>
      <c r="AK108" s="37"/>
      <c r="AM108" s="37">
        <f t="shared" si="34"/>
        <v>0</v>
      </c>
      <c r="AN108" s="37">
        <f t="shared" si="35"/>
        <v>0</v>
      </c>
      <c r="AO108" s="37">
        <f t="shared" si="36"/>
        <v>0</v>
      </c>
      <c r="AP108" s="37">
        <f t="shared" si="37"/>
        <v>0</v>
      </c>
      <c r="AQ108" s="37">
        <f t="shared" si="38"/>
        <v>0</v>
      </c>
      <c r="AR108" s="37">
        <f t="shared" si="39"/>
        <v>0</v>
      </c>
      <c r="AS108" s="37">
        <f t="shared" si="40"/>
        <v>0</v>
      </c>
      <c r="AT108" s="37">
        <f t="shared" si="54"/>
        <v>0</v>
      </c>
      <c r="AU108" s="37">
        <f t="shared" si="55"/>
        <v>0</v>
      </c>
      <c r="AV108" s="37">
        <f t="shared" si="56"/>
        <v>0</v>
      </c>
      <c r="AW108" s="37">
        <f t="shared" si="57"/>
        <v>0</v>
      </c>
      <c r="AX108" s="37">
        <f t="shared" si="41"/>
        <v>0</v>
      </c>
      <c r="AY108" s="37"/>
      <c r="AZ108" s="37"/>
      <c r="BB108" s="37">
        <f t="shared" si="42"/>
        <v>0</v>
      </c>
      <c r="BC108" s="37">
        <f t="shared" si="43"/>
        <v>0</v>
      </c>
      <c r="BD108" s="37">
        <f t="shared" si="44"/>
        <v>0</v>
      </c>
      <c r="BE108" s="37">
        <f t="shared" si="45"/>
        <v>0</v>
      </c>
      <c r="BF108" s="37">
        <f t="shared" si="46"/>
        <v>0</v>
      </c>
      <c r="BG108" s="37">
        <f t="shared" si="47"/>
        <v>0</v>
      </c>
      <c r="BH108" s="37">
        <f t="shared" si="58"/>
        <v>0</v>
      </c>
      <c r="BJ108" s="37"/>
      <c r="BL108" s="37">
        <f>IF(Uttag!F108="",Uttag!E108,0)/IF(Uttag!$F$2=Listor!$B$5,I108,1)</f>
        <v>0</v>
      </c>
      <c r="BM108" s="37">
        <f>Uttag!F108/IF(Uttag!$F$2=Listor!$B$5,I108,1)</f>
        <v>0</v>
      </c>
      <c r="BO108" s="81">
        <f t="shared" si="48"/>
        <v>1</v>
      </c>
      <c r="BP108" s="37">
        <f>IF(OR(BO108&gt;=10,BO108&lt;=4),Indata!$B$9,Indata!$B$10)</f>
        <v>0</v>
      </c>
    </row>
    <row r="109" spans="4:68" x14ac:dyDescent="0.25">
      <c r="D109" s="148">
        <f t="shared" si="59"/>
        <v>45304</v>
      </c>
      <c r="E109" s="140"/>
      <c r="F109" s="141"/>
      <c r="G109" s="148"/>
      <c r="H109" s="37">
        <f t="shared" si="49"/>
        <v>0</v>
      </c>
      <c r="I109" s="81">
        <f>24+SUMIFS(Listor!$C$16:$C$17,Listor!$B$16:$B$17,Uttag!D109)</f>
        <v>24</v>
      </c>
      <c r="J109" s="37">
        <f t="shared" si="31"/>
        <v>0</v>
      </c>
      <c r="K109" s="37"/>
      <c r="L109" s="160"/>
      <c r="M109" s="207">
        <v>1</v>
      </c>
      <c r="N109" s="207">
        <v>0</v>
      </c>
      <c r="O109" s="151"/>
      <c r="P109" s="166"/>
      <c r="Q109" s="167"/>
      <c r="S109" s="37">
        <f t="shared" si="30"/>
        <v>0</v>
      </c>
      <c r="U109" s="37">
        <f>(M109+(1-M109)*(1-N109))*L109*_xlfn.XLOOKUP(BO109,Priser!$A$4:$A$15,Priser!$J$4:$J$15)</f>
        <v>0</v>
      </c>
      <c r="V109" s="37">
        <f>AQ109*(SUMIFS(Priser!$J$4:$J$15,Priser!$A$4:$A$15,BO109)-(SUMIFS(Priser!$H$4:$H$15,Priser!$A$4:$A$15,BO109)/SUMIFS(Priser!$I$4:$I$15,Priser!$A$4:$A$15,BO109)))+AP109*(SUMIFS(Priser!$J$4:$J$15,Priser!$A$4:$A$15,BO109)-Priser!$E$6/SUMIFS(Priser!$I$4:$I$15,Priser!$A$4:$A$15,BO109))+AO109*(SUMIFS(Priser!$J$4:$J$15,Priser!$A$4:$A$15,BO109)-Priser!$D$5/SUMIFS(Priser!$I$4:$I$15,Priser!$A$4:$A$15,BO109))+AN109*(SUMIFS(Priser!$J$4:$J$15,Priser!$A$4:$A$15,BO109)-Priser!$C$4/SUMIFS(Priser!$I$4:$I$15,Priser!$A$4:$A$15,BO109))+AM109*(SUMIFS(Priser!$J$4:$J$15,Priser!$A$4:$A$15,BO109)-Priser!$B$4/SUMIFS(Priser!$I$4:$I$15,Priser!$A$4:$A$15,BO109))</f>
        <v>0</v>
      </c>
      <c r="W109" s="37">
        <f t="shared" si="50"/>
        <v>0</v>
      </c>
      <c r="X109" s="37"/>
      <c r="AA109" s="37">
        <f t="shared" si="32"/>
        <v>0</v>
      </c>
      <c r="AB109" s="37">
        <f t="shared" si="51"/>
        <v>0</v>
      </c>
      <c r="AC109" s="37">
        <f t="shared" si="33"/>
        <v>0</v>
      </c>
      <c r="AD109" s="37">
        <f t="shared" si="52"/>
        <v>0</v>
      </c>
      <c r="AE109" s="37">
        <f>IF(AD109&gt;=Priser!$L$7,Priser!$M$7,IF(AD109&gt;=Priser!$L$6,Priser!$M$6,IF(AD109&gt;=Priser!$L$5,Priser!$M$5,IF(AD109&gt;=Priser!$L$4,Priser!$M$4))))</f>
        <v>0</v>
      </c>
      <c r="AF109" s="37">
        <f>AE109*SUMIFS(Priser!$J$4:$J$15,Priser!$A$4:$A$15,$BO109)*AB109</f>
        <v>0</v>
      </c>
      <c r="AG109" s="37">
        <f t="shared" si="53"/>
        <v>0</v>
      </c>
      <c r="AH109" s="37">
        <f>IF(AG109&gt;=Priser!$N$7,Priser!$O$7,IF(AG109&gt;=Priser!$N$6,Priser!$O$6,IF(AG109&gt;=Priser!$N$5,Priser!$O$5,IF(AG109&gt;=Priser!$N$4,Priser!$O$4))))</f>
        <v>0</v>
      </c>
      <c r="AI109" s="37">
        <f>AH109*SUMIFS(Priser!$J$4:$J$15,Priser!$A$4:$A$15,$BO109)*AC109</f>
        <v>0</v>
      </c>
      <c r="AJ109" s="37"/>
      <c r="AK109" s="37"/>
      <c r="AM109" s="37">
        <f t="shared" si="34"/>
        <v>0</v>
      </c>
      <c r="AN109" s="37">
        <f t="shared" si="35"/>
        <v>0</v>
      </c>
      <c r="AO109" s="37">
        <f t="shared" si="36"/>
        <v>0</v>
      </c>
      <c r="AP109" s="37">
        <f t="shared" si="37"/>
        <v>0</v>
      </c>
      <c r="AQ109" s="37">
        <f t="shared" si="38"/>
        <v>0</v>
      </c>
      <c r="AR109" s="37">
        <f t="shared" si="39"/>
        <v>0</v>
      </c>
      <c r="AS109" s="37">
        <f t="shared" si="40"/>
        <v>0</v>
      </c>
      <c r="AT109" s="37">
        <f t="shared" si="54"/>
        <v>0</v>
      </c>
      <c r="AU109" s="37">
        <f t="shared" si="55"/>
        <v>0</v>
      </c>
      <c r="AV109" s="37">
        <f t="shared" si="56"/>
        <v>0</v>
      </c>
      <c r="AW109" s="37">
        <f t="shared" si="57"/>
        <v>0</v>
      </c>
      <c r="AX109" s="37">
        <f t="shared" si="41"/>
        <v>0</v>
      </c>
      <c r="AY109" s="37"/>
      <c r="AZ109" s="37"/>
      <c r="BB109" s="37">
        <f t="shared" si="42"/>
        <v>0</v>
      </c>
      <c r="BC109" s="37">
        <f t="shared" si="43"/>
        <v>0</v>
      </c>
      <c r="BD109" s="37">
        <f t="shared" si="44"/>
        <v>0</v>
      </c>
      <c r="BE109" s="37">
        <f t="shared" si="45"/>
        <v>0</v>
      </c>
      <c r="BF109" s="37">
        <f t="shared" si="46"/>
        <v>0</v>
      </c>
      <c r="BG109" s="37">
        <f t="shared" si="47"/>
        <v>0</v>
      </c>
      <c r="BH109" s="37">
        <f t="shared" si="58"/>
        <v>0</v>
      </c>
      <c r="BJ109" s="37"/>
      <c r="BL109" s="37">
        <f>IF(Uttag!F109="",Uttag!E109,0)/IF(Uttag!$F$2=Listor!$B$5,I109,1)</f>
        <v>0</v>
      </c>
      <c r="BM109" s="37">
        <f>Uttag!F109/IF(Uttag!$F$2=Listor!$B$5,I109,1)</f>
        <v>0</v>
      </c>
      <c r="BO109" s="81">
        <f t="shared" si="48"/>
        <v>1</v>
      </c>
      <c r="BP109" s="37">
        <f>IF(OR(BO109&gt;=10,BO109&lt;=4),Indata!$B$9,Indata!$B$10)</f>
        <v>0</v>
      </c>
    </row>
    <row r="110" spans="4:68" x14ac:dyDescent="0.25">
      <c r="D110" s="148">
        <f t="shared" si="59"/>
        <v>45305</v>
      </c>
      <c r="E110" s="140"/>
      <c r="F110" s="141"/>
      <c r="G110" s="148"/>
      <c r="H110" s="37">
        <f t="shared" si="49"/>
        <v>0</v>
      </c>
      <c r="I110" s="81">
        <f>24+SUMIFS(Listor!$C$16:$C$17,Listor!$B$16:$B$17,Uttag!D110)</f>
        <v>24</v>
      </c>
      <c r="J110" s="37">
        <f t="shared" si="31"/>
        <v>0</v>
      </c>
      <c r="K110" s="37"/>
      <c r="L110" s="160"/>
      <c r="M110" s="207">
        <v>1</v>
      </c>
      <c r="N110" s="207">
        <v>0</v>
      </c>
      <c r="O110" s="151"/>
      <c r="P110" s="166"/>
      <c r="Q110" s="167"/>
      <c r="S110" s="37">
        <f t="shared" si="30"/>
        <v>0</v>
      </c>
      <c r="U110" s="37">
        <f>(M110+(1-M110)*(1-N110))*L110*_xlfn.XLOOKUP(BO110,Priser!$A$4:$A$15,Priser!$J$4:$J$15)</f>
        <v>0</v>
      </c>
      <c r="V110" s="37">
        <f>AQ110*(SUMIFS(Priser!$J$4:$J$15,Priser!$A$4:$A$15,BO110)-(SUMIFS(Priser!$H$4:$H$15,Priser!$A$4:$A$15,BO110)/SUMIFS(Priser!$I$4:$I$15,Priser!$A$4:$A$15,BO110)))+AP110*(SUMIFS(Priser!$J$4:$J$15,Priser!$A$4:$A$15,BO110)-Priser!$E$6/SUMIFS(Priser!$I$4:$I$15,Priser!$A$4:$A$15,BO110))+AO110*(SUMIFS(Priser!$J$4:$J$15,Priser!$A$4:$A$15,BO110)-Priser!$D$5/SUMIFS(Priser!$I$4:$I$15,Priser!$A$4:$A$15,BO110))+AN110*(SUMIFS(Priser!$J$4:$J$15,Priser!$A$4:$A$15,BO110)-Priser!$C$4/SUMIFS(Priser!$I$4:$I$15,Priser!$A$4:$A$15,BO110))+AM110*(SUMIFS(Priser!$J$4:$J$15,Priser!$A$4:$A$15,BO110)-Priser!$B$4/SUMIFS(Priser!$I$4:$I$15,Priser!$A$4:$A$15,BO110))</f>
        <v>0</v>
      </c>
      <c r="W110" s="37">
        <f t="shared" si="50"/>
        <v>0</v>
      </c>
      <c r="X110" s="37"/>
      <c r="AA110" s="37">
        <f t="shared" si="32"/>
        <v>0</v>
      </c>
      <c r="AB110" s="37">
        <f t="shared" si="51"/>
        <v>0</v>
      </c>
      <c r="AC110" s="37">
        <f t="shared" si="33"/>
        <v>0</v>
      </c>
      <c r="AD110" s="37">
        <f t="shared" si="52"/>
        <v>0</v>
      </c>
      <c r="AE110" s="37">
        <f>IF(AD110&gt;=Priser!$L$7,Priser!$M$7,IF(AD110&gt;=Priser!$L$6,Priser!$M$6,IF(AD110&gt;=Priser!$L$5,Priser!$M$5,IF(AD110&gt;=Priser!$L$4,Priser!$M$4))))</f>
        <v>0</v>
      </c>
      <c r="AF110" s="37">
        <f>AE110*SUMIFS(Priser!$J$4:$J$15,Priser!$A$4:$A$15,$BO110)*AB110</f>
        <v>0</v>
      </c>
      <c r="AG110" s="37">
        <f t="shared" si="53"/>
        <v>0</v>
      </c>
      <c r="AH110" s="37">
        <f>IF(AG110&gt;=Priser!$N$7,Priser!$O$7,IF(AG110&gt;=Priser!$N$6,Priser!$O$6,IF(AG110&gt;=Priser!$N$5,Priser!$O$5,IF(AG110&gt;=Priser!$N$4,Priser!$O$4))))</f>
        <v>0</v>
      </c>
      <c r="AI110" s="37">
        <f>AH110*SUMIFS(Priser!$J$4:$J$15,Priser!$A$4:$A$15,$BO110)*AC110</f>
        <v>0</v>
      </c>
      <c r="AJ110" s="37"/>
      <c r="AK110" s="37"/>
      <c r="AM110" s="37">
        <f t="shared" si="34"/>
        <v>0</v>
      </c>
      <c r="AN110" s="37">
        <f t="shared" si="35"/>
        <v>0</v>
      </c>
      <c r="AO110" s="37">
        <f t="shared" si="36"/>
        <v>0</v>
      </c>
      <c r="AP110" s="37">
        <f t="shared" si="37"/>
        <v>0</v>
      </c>
      <c r="AQ110" s="37">
        <f t="shared" si="38"/>
        <v>0</v>
      </c>
      <c r="AR110" s="37">
        <f t="shared" si="39"/>
        <v>0</v>
      </c>
      <c r="AS110" s="37">
        <f t="shared" si="40"/>
        <v>0</v>
      </c>
      <c r="AT110" s="37">
        <f t="shared" si="54"/>
        <v>0</v>
      </c>
      <c r="AU110" s="37">
        <f t="shared" si="55"/>
        <v>0</v>
      </c>
      <c r="AV110" s="37">
        <f t="shared" si="56"/>
        <v>0</v>
      </c>
      <c r="AW110" s="37">
        <f t="shared" si="57"/>
        <v>0</v>
      </c>
      <c r="AX110" s="37">
        <f t="shared" si="41"/>
        <v>0</v>
      </c>
      <c r="AY110" s="37"/>
      <c r="AZ110" s="37"/>
      <c r="BB110" s="37">
        <f t="shared" si="42"/>
        <v>0</v>
      </c>
      <c r="BC110" s="37">
        <f t="shared" si="43"/>
        <v>0</v>
      </c>
      <c r="BD110" s="37">
        <f t="shared" si="44"/>
        <v>0</v>
      </c>
      <c r="BE110" s="37">
        <f t="shared" si="45"/>
        <v>0</v>
      </c>
      <c r="BF110" s="37">
        <f t="shared" si="46"/>
        <v>0</v>
      </c>
      <c r="BG110" s="37">
        <f t="shared" si="47"/>
        <v>0</v>
      </c>
      <c r="BH110" s="37">
        <f t="shared" si="58"/>
        <v>0</v>
      </c>
      <c r="BJ110" s="37"/>
      <c r="BL110" s="37">
        <f>IF(Uttag!F110="",Uttag!E110,0)/IF(Uttag!$F$2=Listor!$B$5,I110,1)</f>
        <v>0</v>
      </c>
      <c r="BM110" s="37">
        <f>Uttag!F110/IF(Uttag!$F$2=Listor!$B$5,I110,1)</f>
        <v>0</v>
      </c>
      <c r="BO110" s="81">
        <f t="shared" si="48"/>
        <v>1</v>
      </c>
      <c r="BP110" s="37">
        <f>IF(OR(BO110&gt;=10,BO110&lt;=4),Indata!$B$9,Indata!$B$10)</f>
        <v>0</v>
      </c>
    </row>
    <row r="111" spans="4:68" x14ac:dyDescent="0.25">
      <c r="D111" s="148">
        <f t="shared" si="59"/>
        <v>45306</v>
      </c>
      <c r="E111" s="140"/>
      <c r="F111" s="141"/>
      <c r="G111" s="148"/>
      <c r="H111" s="37">
        <f t="shared" si="49"/>
        <v>0</v>
      </c>
      <c r="I111" s="81">
        <f>24+SUMIFS(Listor!$C$16:$C$17,Listor!$B$16:$B$17,Uttag!D111)</f>
        <v>24</v>
      </c>
      <c r="J111" s="37">
        <f t="shared" si="31"/>
        <v>0</v>
      </c>
      <c r="K111" s="37"/>
      <c r="L111" s="160"/>
      <c r="M111" s="207">
        <v>1</v>
      </c>
      <c r="N111" s="207">
        <v>0</v>
      </c>
      <c r="O111" s="151"/>
      <c r="P111" s="166"/>
      <c r="Q111" s="167"/>
      <c r="S111" s="37">
        <f t="shared" si="30"/>
        <v>0</v>
      </c>
      <c r="U111" s="37">
        <f>(M111+(1-M111)*(1-N111))*L111*_xlfn.XLOOKUP(BO111,Priser!$A$4:$A$15,Priser!$J$4:$J$15)</f>
        <v>0</v>
      </c>
      <c r="V111" s="37">
        <f>AQ111*(SUMIFS(Priser!$J$4:$J$15,Priser!$A$4:$A$15,BO111)-(SUMIFS(Priser!$H$4:$H$15,Priser!$A$4:$A$15,BO111)/SUMIFS(Priser!$I$4:$I$15,Priser!$A$4:$A$15,BO111)))+AP111*(SUMIFS(Priser!$J$4:$J$15,Priser!$A$4:$A$15,BO111)-Priser!$E$6/SUMIFS(Priser!$I$4:$I$15,Priser!$A$4:$A$15,BO111))+AO111*(SUMIFS(Priser!$J$4:$J$15,Priser!$A$4:$A$15,BO111)-Priser!$D$5/SUMIFS(Priser!$I$4:$I$15,Priser!$A$4:$A$15,BO111))+AN111*(SUMIFS(Priser!$J$4:$J$15,Priser!$A$4:$A$15,BO111)-Priser!$C$4/SUMIFS(Priser!$I$4:$I$15,Priser!$A$4:$A$15,BO111))+AM111*(SUMIFS(Priser!$J$4:$J$15,Priser!$A$4:$A$15,BO111)-Priser!$B$4/SUMIFS(Priser!$I$4:$I$15,Priser!$A$4:$A$15,BO111))</f>
        <v>0</v>
      </c>
      <c r="W111" s="37">
        <f t="shared" si="50"/>
        <v>0</v>
      </c>
      <c r="X111" s="37"/>
      <c r="AA111" s="37">
        <f t="shared" si="32"/>
        <v>0</v>
      </c>
      <c r="AB111" s="37">
        <f t="shared" si="51"/>
        <v>0</v>
      </c>
      <c r="AC111" s="37">
        <f t="shared" si="33"/>
        <v>0</v>
      </c>
      <c r="AD111" s="37">
        <f t="shared" si="52"/>
        <v>0</v>
      </c>
      <c r="AE111" s="37">
        <f>IF(AD111&gt;=Priser!$L$7,Priser!$M$7,IF(AD111&gt;=Priser!$L$6,Priser!$M$6,IF(AD111&gt;=Priser!$L$5,Priser!$M$5,IF(AD111&gt;=Priser!$L$4,Priser!$M$4))))</f>
        <v>0</v>
      </c>
      <c r="AF111" s="37">
        <f>AE111*SUMIFS(Priser!$J$4:$J$15,Priser!$A$4:$A$15,$BO111)*AB111</f>
        <v>0</v>
      </c>
      <c r="AG111" s="37">
        <f t="shared" si="53"/>
        <v>0</v>
      </c>
      <c r="AH111" s="37">
        <f>IF(AG111&gt;=Priser!$N$7,Priser!$O$7,IF(AG111&gt;=Priser!$N$6,Priser!$O$6,IF(AG111&gt;=Priser!$N$5,Priser!$O$5,IF(AG111&gt;=Priser!$N$4,Priser!$O$4))))</f>
        <v>0</v>
      </c>
      <c r="AI111" s="37">
        <f>AH111*SUMIFS(Priser!$J$4:$J$15,Priser!$A$4:$A$15,$BO111)*AC111</f>
        <v>0</v>
      </c>
      <c r="AJ111" s="37"/>
      <c r="AK111" s="37"/>
      <c r="AM111" s="37">
        <f t="shared" si="34"/>
        <v>0</v>
      </c>
      <c r="AN111" s="37">
        <f t="shared" si="35"/>
        <v>0</v>
      </c>
      <c r="AO111" s="37">
        <f t="shared" si="36"/>
        <v>0</v>
      </c>
      <c r="AP111" s="37">
        <f t="shared" si="37"/>
        <v>0</v>
      </c>
      <c r="AQ111" s="37">
        <f t="shared" si="38"/>
        <v>0</v>
      </c>
      <c r="AR111" s="37">
        <f t="shared" si="39"/>
        <v>0</v>
      </c>
      <c r="AS111" s="37">
        <f t="shared" si="40"/>
        <v>0</v>
      </c>
      <c r="AT111" s="37">
        <f t="shared" si="54"/>
        <v>0</v>
      </c>
      <c r="AU111" s="37">
        <f t="shared" si="55"/>
        <v>0</v>
      </c>
      <c r="AV111" s="37">
        <f t="shared" si="56"/>
        <v>0</v>
      </c>
      <c r="AW111" s="37">
        <f t="shared" si="57"/>
        <v>0</v>
      </c>
      <c r="AX111" s="37">
        <f t="shared" si="41"/>
        <v>0</v>
      </c>
      <c r="AY111" s="37"/>
      <c r="AZ111" s="37"/>
      <c r="BB111" s="37">
        <f t="shared" si="42"/>
        <v>0</v>
      </c>
      <c r="BC111" s="37">
        <f t="shared" si="43"/>
        <v>0</v>
      </c>
      <c r="BD111" s="37">
        <f t="shared" si="44"/>
        <v>0</v>
      </c>
      <c r="BE111" s="37">
        <f t="shared" si="45"/>
        <v>0</v>
      </c>
      <c r="BF111" s="37">
        <f t="shared" si="46"/>
        <v>0</v>
      </c>
      <c r="BG111" s="37">
        <f t="shared" si="47"/>
        <v>0</v>
      </c>
      <c r="BH111" s="37">
        <f t="shared" si="58"/>
        <v>0</v>
      </c>
      <c r="BJ111" s="37"/>
      <c r="BL111" s="37">
        <f>IF(Uttag!F111="",Uttag!E111,0)/IF(Uttag!$F$2=Listor!$B$5,I111,1)</f>
        <v>0</v>
      </c>
      <c r="BM111" s="37">
        <f>Uttag!F111/IF(Uttag!$F$2=Listor!$B$5,I111,1)</f>
        <v>0</v>
      </c>
      <c r="BO111" s="81">
        <f t="shared" si="48"/>
        <v>1</v>
      </c>
      <c r="BP111" s="37">
        <f>IF(OR(BO111&gt;=10,BO111&lt;=4),Indata!$B$9,Indata!$B$10)</f>
        <v>0</v>
      </c>
    </row>
    <row r="112" spans="4:68" x14ac:dyDescent="0.25">
      <c r="D112" s="148">
        <f t="shared" si="59"/>
        <v>45307</v>
      </c>
      <c r="E112" s="140"/>
      <c r="F112" s="141"/>
      <c r="G112" s="148"/>
      <c r="H112" s="37">
        <f t="shared" si="49"/>
        <v>0</v>
      </c>
      <c r="I112" s="81">
        <f>24+SUMIFS(Listor!$C$16:$C$17,Listor!$B$16:$B$17,Uttag!D112)</f>
        <v>24</v>
      </c>
      <c r="J112" s="37">
        <f t="shared" si="31"/>
        <v>0</v>
      </c>
      <c r="K112" s="37"/>
      <c r="L112" s="160"/>
      <c r="M112" s="207">
        <v>1</v>
      </c>
      <c r="N112" s="207">
        <v>0</v>
      </c>
      <c r="O112" s="151"/>
      <c r="P112" s="166"/>
      <c r="Q112" s="167"/>
      <c r="S112" s="37">
        <f t="shared" si="30"/>
        <v>0</v>
      </c>
      <c r="U112" s="37">
        <f>(M112+(1-M112)*(1-N112))*L112*_xlfn.XLOOKUP(BO112,Priser!$A$4:$A$15,Priser!$J$4:$J$15)</f>
        <v>0</v>
      </c>
      <c r="V112" s="37">
        <f>AQ112*(SUMIFS(Priser!$J$4:$J$15,Priser!$A$4:$A$15,BO112)-(SUMIFS(Priser!$H$4:$H$15,Priser!$A$4:$A$15,BO112)/SUMIFS(Priser!$I$4:$I$15,Priser!$A$4:$A$15,BO112)))+AP112*(SUMIFS(Priser!$J$4:$J$15,Priser!$A$4:$A$15,BO112)-Priser!$E$6/SUMIFS(Priser!$I$4:$I$15,Priser!$A$4:$A$15,BO112))+AO112*(SUMIFS(Priser!$J$4:$J$15,Priser!$A$4:$A$15,BO112)-Priser!$D$5/SUMIFS(Priser!$I$4:$I$15,Priser!$A$4:$A$15,BO112))+AN112*(SUMIFS(Priser!$J$4:$J$15,Priser!$A$4:$A$15,BO112)-Priser!$C$4/SUMIFS(Priser!$I$4:$I$15,Priser!$A$4:$A$15,BO112))+AM112*(SUMIFS(Priser!$J$4:$J$15,Priser!$A$4:$A$15,BO112)-Priser!$B$4/SUMIFS(Priser!$I$4:$I$15,Priser!$A$4:$A$15,BO112))</f>
        <v>0</v>
      </c>
      <c r="W112" s="37">
        <f t="shared" si="50"/>
        <v>0</v>
      </c>
      <c r="X112" s="37"/>
      <c r="AA112" s="37">
        <f t="shared" si="32"/>
        <v>0</v>
      </c>
      <c r="AB112" s="37">
        <f t="shared" si="51"/>
        <v>0</v>
      </c>
      <c r="AC112" s="37">
        <f t="shared" si="33"/>
        <v>0</v>
      </c>
      <c r="AD112" s="37">
        <f t="shared" si="52"/>
        <v>0</v>
      </c>
      <c r="AE112" s="37">
        <f>IF(AD112&gt;=Priser!$L$7,Priser!$M$7,IF(AD112&gt;=Priser!$L$6,Priser!$M$6,IF(AD112&gt;=Priser!$L$5,Priser!$M$5,IF(AD112&gt;=Priser!$L$4,Priser!$M$4))))</f>
        <v>0</v>
      </c>
      <c r="AF112" s="37">
        <f>AE112*SUMIFS(Priser!$J$4:$J$15,Priser!$A$4:$A$15,$BO112)*AB112</f>
        <v>0</v>
      </c>
      <c r="AG112" s="37">
        <f t="shared" si="53"/>
        <v>0</v>
      </c>
      <c r="AH112" s="37">
        <f>IF(AG112&gt;=Priser!$N$7,Priser!$O$7,IF(AG112&gt;=Priser!$N$6,Priser!$O$6,IF(AG112&gt;=Priser!$N$5,Priser!$O$5,IF(AG112&gt;=Priser!$N$4,Priser!$O$4))))</f>
        <v>0</v>
      </c>
      <c r="AI112" s="37">
        <f>AH112*SUMIFS(Priser!$J$4:$J$15,Priser!$A$4:$A$15,$BO112)*AC112</f>
        <v>0</v>
      </c>
      <c r="AJ112" s="37"/>
      <c r="AK112" s="37"/>
      <c r="AM112" s="37">
        <f t="shared" si="34"/>
        <v>0</v>
      </c>
      <c r="AN112" s="37">
        <f t="shared" si="35"/>
        <v>0</v>
      </c>
      <c r="AO112" s="37">
        <f t="shared" si="36"/>
        <v>0</v>
      </c>
      <c r="AP112" s="37">
        <f t="shared" si="37"/>
        <v>0</v>
      </c>
      <c r="AQ112" s="37">
        <f t="shared" si="38"/>
        <v>0</v>
      </c>
      <c r="AR112" s="37">
        <f t="shared" si="39"/>
        <v>0</v>
      </c>
      <c r="AS112" s="37">
        <f t="shared" si="40"/>
        <v>0</v>
      </c>
      <c r="AT112" s="37">
        <f t="shared" si="54"/>
        <v>0</v>
      </c>
      <c r="AU112" s="37">
        <f t="shared" si="55"/>
        <v>0</v>
      </c>
      <c r="AV112" s="37">
        <f t="shared" si="56"/>
        <v>0</v>
      </c>
      <c r="AW112" s="37">
        <f t="shared" si="57"/>
        <v>0</v>
      </c>
      <c r="AX112" s="37">
        <f t="shared" si="41"/>
        <v>0</v>
      </c>
      <c r="AY112" s="37"/>
      <c r="AZ112" s="37"/>
      <c r="BB112" s="37">
        <f t="shared" si="42"/>
        <v>0</v>
      </c>
      <c r="BC112" s="37">
        <f t="shared" si="43"/>
        <v>0</v>
      </c>
      <c r="BD112" s="37">
        <f t="shared" si="44"/>
        <v>0</v>
      </c>
      <c r="BE112" s="37">
        <f t="shared" si="45"/>
        <v>0</v>
      </c>
      <c r="BF112" s="37">
        <f t="shared" si="46"/>
        <v>0</v>
      </c>
      <c r="BG112" s="37">
        <f t="shared" si="47"/>
        <v>0</v>
      </c>
      <c r="BH112" s="37">
        <f t="shared" si="58"/>
        <v>0</v>
      </c>
      <c r="BJ112" s="37"/>
      <c r="BL112" s="37">
        <f>IF(Uttag!F112="",Uttag!E112,0)/IF(Uttag!$F$2=Listor!$B$5,I112,1)</f>
        <v>0</v>
      </c>
      <c r="BM112" s="37">
        <f>Uttag!F112/IF(Uttag!$F$2=Listor!$B$5,I112,1)</f>
        <v>0</v>
      </c>
      <c r="BO112" s="81">
        <f t="shared" si="48"/>
        <v>1</v>
      </c>
      <c r="BP112" s="37">
        <f>IF(OR(BO112&gt;=10,BO112&lt;=4),Indata!$B$9,Indata!$B$10)</f>
        <v>0</v>
      </c>
    </row>
    <row r="113" spans="4:68" x14ac:dyDescent="0.25">
      <c r="D113" s="148">
        <f t="shared" si="59"/>
        <v>45308</v>
      </c>
      <c r="E113" s="140"/>
      <c r="F113" s="141"/>
      <c r="G113" s="148"/>
      <c r="H113" s="37">
        <f t="shared" si="49"/>
        <v>0</v>
      </c>
      <c r="I113" s="81">
        <f>24+SUMIFS(Listor!$C$16:$C$17,Listor!$B$16:$B$17,Uttag!D113)</f>
        <v>24</v>
      </c>
      <c r="J113" s="37">
        <f t="shared" si="31"/>
        <v>0</v>
      </c>
      <c r="K113" s="37"/>
      <c r="L113" s="160"/>
      <c r="M113" s="207">
        <v>1</v>
      </c>
      <c r="N113" s="207">
        <v>0</v>
      </c>
      <c r="O113" s="151"/>
      <c r="P113" s="166"/>
      <c r="Q113" s="167"/>
      <c r="S113" s="37">
        <f t="shared" si="30"/>
        <v>0</v>
      </c>
      <c r="U113" s="37">
        <f>(M113+(1-M113)*(1-N113))*L113*_xlfn.XLOOKUP(BO113,Priser!$A$4:$A$15,Priser!$J$4:$J$15)</f>
        <v>0</v>
      </c>
      <c r="V113" s="37">
        <f>AQ113*(SUMIFS(Priser!$J$4:$J$15,Priser!$A$4:$A$15,BO113)-(SUMIFS(Priser!$H$4:$H$15,Priser!$A$4:$A$15,BO113)/SUMIFS(Priser!$I$4:$I$15,Priser!$A$4:$A$15,BO113)))+AP113*(SUMIFS(Priser!$J$4:$J$15,Priser!$A$4:$A$15,BO113)-Priser!$E$6/SUMIFS(Priser!$I$4:$I$15,Priser!$A$4:$A$15,BO113))+AO113*(SUMIFS(Priser!$J$4:$J$15,Priser!$A$4:$A$15,BO113)-Priser!$D$5/SUMIFS(Priser!$I$4:$I$15,Priser!$A$4:$A$15,BO113))+AN113*(SUMIFS(Priser!$J$4:$J$15,Priser!$A$4:$A$15,BO113)-Priser!$C$4/SUMIFS(Priser!$I$4:$I$15,Priser!$A$4:$A$15,BO113))+AM113*(SUMIFS(Priser!$J$4:$J$15,Priser!$A$4:$A$15,BO113)-Priser!$B$4/SUMIFS(Priser!$I$4:$I$15,Priser!$A$4:$A$15,BO113))</f>
        <v>0</v>
      </c>
      <c r="W113" s="37">
        <f t="shared" si="50"/>
        <v>0</v>
      </c>
      <c r="X113" s="37"/>
      <c r="AA113" s="37">
        <f t="shared" si="32"/>
        <v>0</v>
      </c>
      <c r="AB113" s="37">
        <f t="shared" si="51"/>
        <v>0</v>
      </c>
      <c r="AC113" s="37">
        <f t="shared" si="33"/>
        <v>0</v>
      </c>
      <c r="AD113" s="37">
        <f t="shared" si="52"/>
        <v>0</v>
      </c>
      <c r="AE113" s="37">
        <f>IF(AD113&gt;=Priser!$L$7,Priser!$M$7,IF(AD113&gt;=Priser!$L$6,Priser!$M$6,IF(AD113&gt;=Priser!$L$5,Priser!$M$5,IF(AD113&gt;=Priser!$L$4,Priser!$M$4))))</f>
        <v>0</v>
      </c>
      <c r="AF113" s="37">
        <f>AE113*SUMIFS(Priser!$J$4:$J$15,Priser!$A$4:$A$15,$BO113)*AB113</f>
        <v>0</v>
      </c>
      <c r="AG113" s="37">
        <f t="shared" si="53"/>
        <v>0</v>
      </c>
      <c r="AH113" s="37">
        <f>IF(AG113&gt;=Priser!$N$7,Priser!$O$7,IF(AG113&gt;=Priser!$N$6,Priser!$O$6,IF(AG113&gt;=Priser!$N$5,Priser!$O$5,IF(AG113&gt;=Priser!$N$4,Priser!$O$4))))</f>
        <v>0</v>
      </c>
      <c r="AI113" s="37">
        <f>AH113*SUMIFS(Priser!$J$4:$J$15,Priser!$A$4:$A$15,$BO113)*AC113</f>
        <v>0</v>
      </c>
      <c r="AJ113" s="37"/>
      <c r="AK113" s="37"/>
      <c r="AM113" s="37">
        <f t="shared" si="34"/>
        <v>0</v>
      </c>
      <c r="AN113" s="37">
        <f t="shared" si="35"/>
        <v>0</v>
      </c>
      <c r="AO113" s="37">
        <f t="shared" si="36"/>
        <v>0</v>
      </c>
      <c r="AP113" s="37">
        <f t="shared" si="37"/>
        <v>0</v>
      </c>
      <c r="AQ113" s="37">
        <f t="shared" si="38"/>
        <v>0</v>
      </c>
      <c r="AR113" s="37">
        <f t="shared" si="39"/>
        <v>0</v>
      </c>
      <c r="AS113" s="37">
        <f t="shared" si="40"/>
        <v>0</v>
      </c>
      <c r="AT113" s="37">
        <f t="shared" si="54"/>
        <v>0</v>
      </c>
      <c r="AU113" s="37">
        <f t="shared" si="55"/>
        <v>0</v>
      </c>
      <c r="AV113" s="37">
        <f t="shared" si="56"/>
        <v>0</v>
      </c>
      <c r="AW113" s="37">
        <f t="shared" si="57"/>
        <v>0</v>
      </c>
      <c r="AX113" s="37">
        <f t="shared" si="41"/>
        <v>0</v>
      </c>
      <c r="AY113" s="37"/>
      <c r="AZ113" s="37"/>
      <c r="BB113" s="37">
        <f t="shared" si="42"/>
        <v>0</v>
      </c>
      <c r="BC113" s="37">
        <f t="shared" si="43"/>
        <v>0</v>
      </c>
      <c r="BD113" s="37">
        <f t="shared" si="44"/>
        <v>0</v>
      </c>
      <c r="BE113" s="37">
        <f t="shared" si="45"/>
        <v>0</v>
      </c>
      <c r="BF113" s="37">
        <f t="shared" si="46"/>
        <v>0</v>
      </c>
      <c r="BG113" s="37">
        <f t="shared" si="47"/>
        <v>0</v>
      </c>
      <c r="BH113" s="37">
        <f t="shared" si="58"/>
        <v>0</v>
      </c>
      <c r="BJ113" s="37"/>
      <c r="BL113" s="37">
        <f>IF(Uttag!F113="",Uttag!E113,0)/IF(Uttag!$F$2=Listor!$B$5,I113,1)</f>
        <v>0</v>
      </c>
      <c r="BM113" s="37">
        <f>Uttag!F113/IF(Uttag!$F$2=Listor!$B$5,I113,1)</f>
        <v>0</v>
      </c>
      <c r="BO113" s="81">
        <f t="shared" si="48"/>
        <v>1</v>
      </c>
      <c r="BP113" s="37">
        <f>IF(OR(BO113&gt;=10,BO113&lt;=4),Indata!$B$9,Indata!$B$10)</f>
        <v>0</v>
      </c>
    </row>
    <row r="114" spans="4:68" x14ac:dyDescent="0.25">
      <c r="D114" s="148">
        <f t="shared" si="59"/>
        <v>45309</v>
      </c>
      <c r="E114" s="140"/>
      <c r="F114" s="141"/>
      <c r="G114" s="148"/>
      <c r="H114" s="37">
        <f t="shared" si="49"/>
        <v>0</v>
      </c>
      <c r="I114" s="81">
        <f>24+SUMIFS(Listor!$C$16:$C$17,Listor!$B$16:$B$17,Uttag!D114)</f>
        <v>24</v>
      </c>
      <c r="J114" s="37">
        <f t="shared" si="31"/>
        <v>0</v>
      </c>
      <c r="K114" s="37"/>
      <c r="L114" s="160"/>
      <c r="M114" s="207">
        <v>1</v>
      </c>
      <c r="N114" s="207">
        <v>0</v>
      </c>
      <c r="O114" s="151"/>
      <c r="P114" s="166"/>
      <c r="Q114" s="167"/>
      <c r="S114" s="37">
        <f t="shared" si="30"/>
        <v>0</v>
      </c>
      <c r="U114" s="37">
        <f>(M114+(1-M114)*(1-N114))*L114*_xlfn.XLOOKUP(BO114,Priser!$A$4:$A$15,Priser!$J$4:$J$15)</f>
        <v>0</v>
      </c>
      <c r="V114" s="37">
        <f>AQ114*(SUMIFS(Priser!$J$4:$J$15,Priser!$A$4:$A$15,BO114)-(SUMIFS(Priser!$H$4:$H$15,Priser!$A$4:$A$15,BO114)/SUMIFS(Priser!$I$4:$I$15,Priser!$A$4:$A$15,BO114)))+AP114*(SUMIFS(Priser!$J$4:$J$15,Priser!$A$4:$A$15,BO114)-Priser!$E$6/SUMIFS(Priser!$I$4:$I$15,Priser!$A$4:$A$15,BO114))+AO114*(SUMIFS(Priser!$J$4:$J$15,Priser!$A$4:$A$15,BO114)-Priser!$D$5/SUMIFS(Priser!$I$4:$I$15,Priser!$A$4:$A$15,BO114))+AN114*(SUMIFS(Priser!$J$4:$J$15,Priser!$A$4:$A$15,BO114)-Priser!$C$4/SUMIFS(Priser!$I$4:$I$15,Priser!$A$4:$A$15,BO114))+AM114*(SUMIFS(Priser!$J$4:$J$15,Priser!$A$4:$A$15,BO114)-Priser!$B$4/SUMIFS(Priser!$I$4:$I$15,Priser!$A$4:$A$15,BO114))</f>
        <v>0</v>
      </c>
      <c r="W114" s="37">
        <f t="shared" si="50"/>
        <v>0</v>
      </c>
      <c r="X114" s="37"/>
      <c r="AA114" s="37">
        <f t="shared" si="32"/>
        <v>0</v>
      </c>
      <c r="AB114" s="37">
        <f t="shared" si="51"/>
        <v>0</v>
      </c>
      <c r="AC114" s="37">
        <f t="shared" si="33"/>
        <v>0</v>
      </c>
      <c r="AD114" s="37">
        <f t="shared" si="52"/>
        <v>0</v>
      </c>
      <c r="AE114" s="37">
        <f>IF(AD114&gt;=Priser!$L$7,Priser!$M$7,IF(AD114&gt;=Priser!$L$6,Priser!$M$6,IF(AD114&gt;=Priser!$L$5,Priser!$M$5,IF(AD114&gt;=Priser!$L$4,Priser!$M$4))))</f>
        <v>0</v>
      </c>
      <c r="AF114" s="37">
        <f>AE114*SUMIFS(Priser!$J$4:$J$15,Priser!$A$4:$A$15,$BO114)*AB114</f>
        <v>0</v>
      </c>
      <c r="AG114" s="37">
        <f t="shared" si="53"/>
        <v>0</v>
      </c>
      <c r="AH114" s="37">
        <f>IF(AG114&gt;=Priser!$N$7,Priser!$O$7,IF(AG114&gt;=Priser!$N$6,Priser!$O$6,IF(AG114&gt;=Priser!$N$5,Priser!$O$5,IF(AG114&gt;=Priser!$N$4,Priser!$O$4))))</f>
        <v>0</v>
      </c>
      <c r="AI114" s="37">
        <f>AH114*SUMIFS(Priser!$J$4:$J$15,Priser!$A$4:$A$15,$BO114)*AC114</f>
        <v>0</v>
      </c>
      <c r="AJ114" s="37"/>
      <c r="AK114" s="37"/>
      <c r="AM114" s="37">
        <f t="shared" si="34"/>
        <v>0</v>
      </c>
      <c r="AN114" s="37">
        <f t="shared" si="35"/>
        <v>0</v>
      </c>
      <c r="AO114" s="37">
        <f t="shared" si="36"/>
        <v>0</v>
      </c>
      <c r="AP114" s="37">
        <f t="shared" si="37"/>
        <v>0</v>
      </c>
      <c r="AQ114" s="37">
        <f t="shared" si="38"/>
        <v>0</v>
      </c>
      <c r="AR114" s="37">
        <f t="shared" si="39"/>
        <v>0</v>
      </c>
      <c r="AS114" s="37">
        <f t="shared" si="40"/>
        <v>0</v>
      </c>
      <c r="AT114" s="37">
        <f t="shared" si="54"/>
        <v>0</v>
      </c>
      <c r="AU114" s="37">
        <f t="shared" si="55"/>
        <v>0</v>
      </c>
      <c r="AV114" s="37">
        <f t="shared" si="56"/>
        <v>0</v>
      </c>
      <c r="AW114" s="37">
        <f t="shared" si="57"/>
        <v>0</v>
      </c>
      <c r="AX114" s="37">
        <f t="shared" si="41"/>
        <v>0</v>
      </c>
      <c r="AY114" s="37"/>
      <c r="AZ114" s="37"/>
      <c r="BB114" s="37">
        <f t="shared" si="42"/>
        <v>0</v>
      </c>
      <c r="BC114" s="37">
        <f t="shared" si="43"/>
        <v>0</v>
      </c>
      <c r="BD114" s="37">
        <f t="shared" si="44"/>
        <v>0</v>
      </c>
      <c r="BE114" s="37">
        <f t="shared" si="45"/>
        <v>0</v>
      </c>
      <c r="BF114" s="37">
        <f t="shared" si="46"/>
        <v>0</v>
      </c>
      <c r="BG114" s="37">
        <f t="shared" si="47"/>
        <v>0</v>
      </c>
      <c r="BH114" s="37">
        <f t="shared" si="58"/>
        <v>0</v>
      </c>
      <c r="BJ114" s="37"/>
      <c r="BL114" s="37">
        <f>IF(Uttag!F114="",Uttag!E114,0)/IF(Uttag!$F$2=Listor!$B$5,I114,1)</f>
        <v>0</v>
      </c>
      <c r="BM114" s="37">
        <f>Uttag!F114/IF(Uttag!$F$2=Listor!$B$5,I114,1)</f>
        <v>0</v>
      </c>
      <c r="BO114" s="81">
        <f t="shared" si="48"/>
        <v>1</v>
      </c>
      <c r="BP114" s="37">
        <f>IF(OR(BO114&gt;=10,BO114&lt;=4),Indata!$B$9,Indata!$B$10)</f>
        <v>0</v>
      </c>
    </row>
    <row r="115" spans="4:68" x14ac:dyDescent="0.25">
      <c r="D115" s="148">
        <f t="shared" si="59"/>
        <v>45310</v>
      </c>
      <c r="E115" s="140"/>
      <c r="F115" s="141"/>
      <c r="G115" s="148"/>
      <c r="H115" s="37">
        <f t="shared" si="49"/>
        <v>0</v>
      </c>
      <c r="I115" s="81">
        <f>24+SUMIFS(Listor!$C$16:$C$17,Listor!$B$16:$B$17,Uttag!D115)</f>
        <v>24</v>
      </c>
      <c r="J115" s="37">
        <f t="shared" si="31"/>
        <v>0</v>
      </c>
      <c r="K115" s="37"/>
      <c r="L115" s="160"/>
      <c r="M115" s="207">
        <v>1</v>
      </c>
      <c r="N115" s="207">
        <v>0</v>
      </c>
      <c r="O115" s="151"/>
      <c r="P115" s="166"/>
      <c r="Q115" s="167"/>
      <c r="S115" s="37">
        <f t="shared" si="30"/>
        <v>0</v>
      </c>
      <c r="U115" s="37">
        <f>(M115+(1-M115)*(1-N115))*L115*_xlfn.XLOOKUP(BO115,Priser!$A$4:$A$15,Priser!$J$4:$J$15)</f>
        <v>0</v>
      </c>
      <c r="V115" s="37">
        <f>AQ115*(SUMIFS(Priser!$J$4:$J$15,Priser!$A$4:$A$15,BO115)-(SUMIFS(Priser!$H$4:$H$15,Priser!$A$4:$A$15,BO115)/SUMIFS(Priser!$I$4:$I$15,Priser!$A$4:$A$15,BO115)))+AP115*(SUMIFS(Priser!$J$4:$J$15,Priser!$A$4:$A$15,BO115)-Priser!$E$6/SUMIFS(Priser!$I$4:$I$15,Priser!$A$4:$A$15,BO115))+AO115*(SUMIFS(Priser!$J$4:$J$15,Priser!$A$4:$A$15,BO115)-Priser!$D$5/SUMIFS(Priser!$I$4:$I$15,Priser!$A$4:$A$15,BO115))+AN115*(SUMIFS(Priser!$J$4:$J$15,Priser!$A$4:$A$15,BO115)-Priser!$C$4/SUMIFS(Priser!$I$4:$I$15,Priser!$A$4:$A$15,BO115))+AM115*(SUMIFS(Priser!$J$4:$J$15,Priser!$A$4:$A$15,BO115)-Priser!$B$4/SUMIFS(Priser!$I$4:$I$15,Priser!$A$4:$A$15,BO115))</f>
        <v>0</v>
      </c>
      <c r="W115" s="37">
        <f t="shared" si="50"/>
        <v>0</v>
      </c>
      <c r="X115" s="37"/>
      <c r="AA115" s="37">
        <f t="shared" si="32"/>
        <v>0</v>
      </c>
      <c r="AB115" s="37">
        <f t="shared" si="51"/>
        <v>0</v>
      </c>
      <c r="AC115" s="37">
        <f t="shared" si="33"/>
        <v>0</v>
      </c>
      <c r="AD115" s="37">
        <f t="shared" si="52"/>
        <v>0</v>
      </c>
      <c r="AE115" s="37">
        <f>IF(AD115&gt;=Priser!$L$7,Priser!$M$7,IF(AD115&gt;=Priser!$L$6,Priser!$M$6,IF(AD115&gt;=Priser!$L$5,Priser!$M$5,IF(AD115&gt;=Priser!$L$4,Priser!$M$4))))</f>
        <v>0</v>
      </c>
      <c r="AF115" s="37">
        <f>AE115*SUMIFS(Priser!$J$4:$J$15,Priser!$A$4:$A$15,$BO115)*AB115</f>
        <v>0</v>
      </c>
      <c r="AG115" s="37">
        <f t="shared" si="53"/>
        <v>0</v>
      </c>
      <c r="AH115" s="37">
        <f>IF(AG115&gt;=Priser!$N$7,Priser!$O$7,IF(AG115&gt;=Priser!$N$6,Priser!$O$6,IF(AG115&gt;=Priser!$N$5,Priser!$O$5,IF(AG115&gt;=Priser!$N$4,Priser!$O$4))))</f>
        <v>0</v>
      </c>
      <c r="AI115" s="37">
        <f>AH115*SUMIFS(Priser!$J$4:$J$15,Priser!$A$4:$A$15,$BO115)*AC115</f>
        <v>0</v>
      </c>
      <c r="AJ115" s="37"/>
      <c r="AK115" s="37"/>
      <c r="AM115" s="37">
        <f t="shared" si="34"/>
        <v>0</v>
      </c>
      <c r="AN115" s="37">
        <f t="shared" si="35"/>
        <v>0</v>
      </c>
      <c r="AO115" s="37">
        <f t="shared" si="36"/>
        <v>0</v>
      </c>
      <c r="AP115" s="37">
        <f t="shared" si="37"/>
        <v>0</v>
      </c>
      <c r="AQ115" s="37">
        <f t="shared" si="38"/>
        <v>0</v>
      </c>
      <c r="AR115" s="37">
        <f t="shared" si="39"/>
        <v>0</v>
      </c>
      <c r="AS115" s="37">
        <f t="shared" si="40"/>
        <v>0</v>
      </c>
      <c r="AT115" s="37">
        <f t="shared" si="54"/>
        <v>0</v>
      </c>
      <c r="AU115" s="37">
        <f t="shared" si="55"/>
        <v>0</v>
      </c>
      <c r="AV115" s="37">
        <f t="shared" si="56"/>
        <v>0</v>
      </c>
      <c r="AW115" s="37">
        <f t="shared" si="57"/>
        <v>0</v>
      </c>
      <c r="AX115" s="37">
        <f t="shared" si="41"/>
        <v>0</v>
      </c>
      <c r="AY115" s="37"/>
      <c r="AZ115" s="37"/>
      <c r="BB115" s="37">
        <f t="shared" si="42"/>
        <v>0</v>
      </c>
      <c r="BC115" s="37">
        <f t="shared" si="43"/>
        <v>0</v>
      </c>
      <c r="BD115" s="37">
        <f t="shared" si="44"/>
        <v>0</v>
      </c>
      <c r="BE115" s="37">
        <f t="shared" si="45"/>
        <v>0</v>
      </c>
      <c r="BF115" s="37">
        <f t="shared" si="46"/>
        <v>0</v>
      </c>
      <c r="BG115" s="37">
        <f t="shared" si="47"/>
        <v>0</v>
      </c>
      <c r="BH115" s="37">
        <f t="shared" si="58"/>
        <v>0</v>
      </c>
      <c r="BJ115" s="37"/>
      <c r="BL115" s="37">
        <f>IF(Uttag!F115="",Uttag!E115,0)/IF(Uttag!$F$2=Listor!$B$5,I115,1)</f>
        <v>0</v>
      </c>
      <c r="BM115" s="37">
        <f>Uttag!F115/IF(Uttag!$F$2=Listor!$B$5,I115,1)</f>
        <v>0</v>
      </c>
      <c r="BO115" s="81">
        <f t="shared" si="48"/>
        <v>1</v>
      </c>
      <c r="BP115" s="37">
        <f>IF(OR(BO115&gt;=10,BO115&lt;=4),Indata!$B$9,Indata!$B$10)</f>
        <v>0</v>
      </c>
    </row>
    <row r="116" spans="4:68" x14ac:dyDescent="0.25">
      <c r="D116" s="148">
        <f t="shared" si="59"/>
        <v>45311</v>
      </c>
      <c r="E116" s="140"/>
      <c r="F116" s="141"/>
      <c r="G116" s="148"/>
      <c r="H116" s="37">
        <f t="shared" si="49"/>
        <v>0</v>
      </c>
      <c r="I116" s="81">
        <f>24+SUMIFS(Listor!$C$16:$C$17,Listor!$B$16:$B$17,Uttag!D116)</f>
        <v>24</v>
      </c>
      <c r="J116" s="37">
        <f t="shared" si="31"/>
        <v>0</v>
      </c>
      <c r="K116" s="37"/>
      <c r="L116" s="160"/>
      <c r="M116" s="207">
        <v>1</v>
      </c>
      <c r="N116" s="207">
        <v>0</v>
      </c>
      <c r="O116" s="151"/>
      <c r="P116" s="166"/>
      <c r="Q116" s="167"/>
      <c r="S116" s="37">
        <f t="shared" si="30"/>
        <v>0</v>
      </c>
      <c r="U116" s="37">
        <f>(M116+(1-M116)*(1-N116))*L116*_xlfn.XLOOKUP(BO116,Priser!$A$4:$A$15,Priser!$J$4:$J$15)</f>
        <v>0</v>
      </c>
      <c r="V116" s="37">
        <f>AQ116*(SUMIFS(Priser!$J$4:$J$15,Priser!$A$4:$A$15,BO116)-(SUMIFS(Priser!$H$4:$H$15,Priser!$A$4:$A$15,BO116)/SUMIFS(Priser!$I$4:$I$15,Priser!$A$4:$A$15,BO116)))+AP116*(SUMIFS(Priser!$J$4:$J$15,Priser!$A$4:$A$15,BO116)-Priser!$E$6/SUMIFS(Priser!$I$4:$I$15,Priser!$A$4:$A$15,BO116))+AO116*(SUMIFS(Priser!$J$4:$J$15,Priser!$A$4:$A$15,BO116)-Priser!$D$5/SUMIFS(Priser!$I$4:$I$15,Priser!$A$4:$A$15,BO116))+AN116*(SUMIFS(Priser!$J$4:$J$15,Priser!$A$4:$A$15,BO116)-Priser!$C$4/SUMIFS(Priser!$I$4:$I$15,Priser!$A$4:$A$15,BO116))+AM116*(SUMIFS(Priser!$J$4:$J$15,Priser!$A$4:$A$15,BO116)-Priser!$B$4/SUMIFS(Priser!$I$4:$I$15,Priser!$A$4:$A$15,BO116))</f>
        <v>0</v>
      </c>
      <c r="W116" s="37">
        <f t="shared" si="50"/>
        <v>0</v>
      </c>
      <c r="X116" s="37"/>
      <c r="AA116" s="37">
        <f t="shared" si="32"/>
        <v>0</v>
      </c>
      <c r="AB116" s="37">
        <f t="shared" si="51"/>
        <v>0</v>
      </c>
      <c r="AC116" s="37">
        <f t="shared" si="33"/>
        <v>0</v>
      </c>
      <c r="AD116" s="37">
        <f t="shared" si="52"/>
        <v>0</v>
      </c>
      <c r="AE116" s="37">
        <f>IF(AD116&gt;=Priser!$L$7,Priser!$M$7,IF(AD116&gt;=Priser!$L$6,Priser!$M$6,IF(AD116&gt;=Priser!$L$5,Priser!$M$5,IF(AD116&gt;=Priser!$L$4,Priser!$M$4))))</f>
        <v>0</v>
      </c>
      <c r="AF116" s="37">
        <f>AE116*SUMIFS(Priser!$J$4:$J$15,Priser!$A$4:$A$15,$BO116)*AB116</f>
        <v>0</v>
      </c>
      <c r="AG116" s="37">
        <f t="shared" si="53"/>
        <v>0</v>
      </c>
      <c r="AH116" s="37">
        <f>IF(AG116&gt;=Priser!$N$7,Priser!$O$7,IF(AG116&gt;=Priser!$N$6,Priser!$O$6,IF(AG116&gt;=Priser!$N$5,Priser!$O$5,IF(AG116&gt;=Priser!$N$4,Priser!$O$4))))</f>
        <v>0</v>
      </c>
      <c r="AI116" s="37">
        <f>AH116*SUMIFS(Priser!$J$4:$J$15,Priser!$A$4:$A$15,$BO116)*AC116</f>
        <v>0</v>
      </c>
      <c r="AJ116" s="37"/>
      <c r="AK116" s="37"/>
      <c r="AM116" s="37">
        <f t="shared" si="34"/>
        <v>0</v>
      </c>
      <c r="AN116" s="37">
        <f t="shared" si="35"/>
        <v>0</v>
      </c>
      <c r="AO116" s="37">
        <f t="shared" si="36"/>
        <v>0</v>
      </c>
      <c r="AP116" s="37">
        <f t="shared" si="37"/>
        <v>0</v>
      </c>
      <c r="AQ116" s="37">
        <f t="shared" si="38"/>
        <v>0</v>
      </c>
      <c r="AR116" s="37">
        <f t="shared" si="39"/>
        <v>0</v>
      </c>
      <c r="AS116" s="37">
        <f t="shared" si="40"/>
        <v>0</v>
      </c>
      <c r="AT116" s="37">
        <f t="shared" si="54"/>
        <v>0</v>
      </c>
      <c r="AU116" s="37">
        <f t="shared" si="55"/>
        <v>0</v>
      </c>
      <c r="AV116" s="37">
        <f t="shared" si="56"/>
        <v>0</v>
      </c>
      <c r="AW116" s="37">
        <f t="shared" si="57"/>
        <v>0</v>
      </c>
      <c r="AX116" s="37">
        <f t="shared" si="41"/>
        <v>0</v>
      </c>
      <c r="AY116" s="37"/>
      <c r="AZ116" s="37"/>
      <c r="BB116" s="37">
        <f t="shared" si="42"/>
        <v>0</v>
      </c>
      <c r="BC116" s="37">
        <f t="shared" si="43"/>
        <v>0</v>
      </c>
      <c r="BD116" s="37">
        <f t="shared" si="44"/>
        <v>0</v>
      </c>
      <c r="BE116" s="37">
        <f t="shared" si="45"/>
        <v>0</v>
      </c>
      <c r="BF116" s="37">
        <f t="shared" si="46"/>
        <v>0</v>
      </c>
      <c r="BG116" s="37">
        <f t="shared" si="47"/>
        <v>0</v>
      </c>
      <c r="BH116" s="37">
        <f t="shared" si="58"/>
        <v>0</v>
      </c>
      <c r="BJ116" s="37"/>
      <c r="BL116" s="37">
        <f>IF(Uttag!F116="",Uttag!E116,0)/IF(Uttag!$F$2=Listor!$B$5,I116,1)</f>
        <v>0</v>
      </c>
      <c r="BM116" s="37">
        <f>Uttag!F116/IF(Uttag!$F$2=Listor!$B$5,I116,1)</f>
        <v>0</v>
      </c>
      <c r="BO116" s="81">
        <f t="shared" si="48"/>
        <v>1</v>
      </c>
      <c r="BP116" s="37">
        <f>IF(OR(BO116&gt;=10,BO116&lt;=4),Indata!$B$9,Indata!$B$10)</f>
        <v>0</v>
      </c>
    </row>
    <row r="117" spans="4:68" x14ac:dyDescent="0.25">
      <c r="D117" s="148">
        <f t="shared" si="59"/>
        <v>45312</v>
      </c>
      <c r="E117" s="140"/>
      <c r="F117" s="141"/>
      <c r="G117" s="148"/>
      <c r="H117" s="37">
        <f t="shared" si="49"/>
        <v>0</v>
      </c>
      <c r="I117" s="81">
        <f>24+SUMIFS(Listor!$C$16:$C$17,Listor!$B$16:$B$17,Uttag!D117)</f>
        <v>24</v>
      </c>
      <c r="J117" s="37">
        <f t="shared" si="31"/>
        <v>0</v>
      </c>
      <c r="K117" s="37"/>
      <c r="L117" s="160"/>
      <c r="M117" s="207">
        <v>1</v>
      </c>
      <c r="N117" s="207">
        <v>0</v>
      </c>
      <c r="O117" s="151"/>
      <c r="P117" s="166"/>
      <c r="Q117" s="167"/>
      <c r="S117" s="37">
        <f t="shared" si="30"/>
        <v>0</v>
      </c>
      <c r="U117" s="37">
        <f>(M117+(1-M117)*(1-N117))*L117*_xlfn.XLOOKUP(BO117,Priser!$A$4:$A$15,Priser!$J$4:$J$15)</f>
        <v>0</v>
      </c>
      <c r="V117" s="37">
        <f>AQ117*(SUMIFS(Priser!$J$4:$J$15,Priser!$A$4:$A$15,BO117)-(SUMIFS(Priser!$H$4:$H$15,Priser!$A$4:$A$15,BO117)/SUMIFS(Priser!$I$4:$I$15,Priser!$A$4:$A$15,BO117)))+AP117*(SUMIFS(Priser!$J$4:$J$15,Priser!$A$4:$A$15,BO117)-Priser!$E$6/SUMIFS(Priser!$I$4:$I$15,Priser!$A$4:$A$15,BO117))+AO117*(SUMIFS(Priser!$J$4:$J$15,Priser!$A$4:$A$15,BO117)-Priser!$D$5/SUMIFS(Priser!$I$4:$I$15,Priser!$A$4:$A$15,BO117))+AN117*(SUMIFS(Priser!$J$4:$J$15,Priser!$A$4:$A$15,BO117)-Priser!$C$4/SUMIFS(Priser!$I$4:$I$15,Priser!$A$4:$A$15,BO117))+AM117*(SUMIFS(Priser!$J$4:$J$15,Priser!$A$4:$A$15,BO117)-Priser!$B$4/SUMIFS(Priser!$I$4:$I$15,Priser!$A$4:$A$15,BO117))</f>
        <v>0</v>
      </c>
      <c r="W117" s="37">
        <f t="shared" si="50"/>
        <v>0</v>
      </c>
      <c r="X117" s="37"/>
      <c r="AA117" s="37">
        <f t="shared" si="32"/>
        <v>0</v>
      </c>
      <c r="AB117" s="37">
        <f t="shared" si="51"/>
        <v>0</v>
      </c>
      <c r="AC117" s="37">
        <f t="shared" si="33"/>
        <v>0</v>
      </c>
      <c r="AD117" s="37">
        <f t="shared" si="52"/>
        <v>0</v>
      </c>
      <c r="AE117" s="37">
        <f>IF(AD117&gt;=Priser!$L$7,Priser!$M$7,IF(AD117&gt;=Priser!$L$6,Priser!$M$6,IF(AD117&gt;=Priser!$L$5,Priser!$M$5,IF(AD117&gt;=Priser!$L$4,Priser!$M$4))))</f>
        <v>0</v>
      </c>
      <c r="AF117" s="37">
        <f>AE117*SUMIFS(Priser!$J$4:$J$15,Priser!$A$4:$A$15,$BO117)*AB117</f>
        <v>0</v>
      </c>
      <c r="AG117" s="37">
        <f t="shared" si="53"/>
        <v>0</v>
      </c>
      <c r="AH117" s="37">
        <f>IF(AG117&gt;=Priser!$N$7,Priser!$O$7,IF(AG117&gt;=Priser!$N$6,Priser!$O$6,IF(AG117&gt;=Priser!$N$5,Priser!$O$5,IF(AG117&gt;=Priser!$N$4,Priser!$O$4))))</f>
        <v>0</v>
      </c>
      <c r="AI117" s="37">
        <f>AH117*SUMIFS(Priser!$J$4:$J$15,Priser!$A$4:$A$15,$BO117)*AC117</f>
        <v>0</v>
      </c>
      <c r="AJ117" s="37"/>
      <c r="AK117" s="37"/>
      <c r="AM117" s="37">
        <f t="shared" si="34"/>
        <v>0</v>
      </c>
      <c r="AN117" s="37">
        <f t="shared" si="35"/>
        <v>0</v>
      </c>
      <c r="AO117" s="37">
        <f t="shared" si="36"/>
        <v>0</v>
      </c>
      <c r="AP117" s="37">
        <f t="shared" si="37"/>
        <v>0</v>
      </c>
      <c r="AQ117" s="37">
        <f t="shared" si="38"/>
        <v>0</v>
      </c>
      <c r="AR117" s="37">
        <f t="shared" si="39"/>
        <v>0</v>
      </c>
      <c r="AS117" s="37">
        <f t="shared" si="40"/>
        <v>0</v>
      </c>
      <c r="AT117" s="37">
        <f t="shared" si="54"/>
        <v>0</v>
      </c>
      <c r="AU117" s="37">
        <f t="shared" si="55"/>
        <v>0</v>
      </c>
      <c r="AV117" s="37">
        <f t="shared" si="56"/>
        <v>0</v>
      </c>
      <c r="AW117" s="37">
        <f t="shared" si="57"/>
        <v>0</v>
      </c>
      <c r="AX117" s="37">
        <f t="shared" si="41"/>
        <v>0</v>
      </c>
      <c r="AY117" s="37"/>
      <c r="AZ117" s="37"/>
      <c r="BB117" s="37">
        <f t="shared" si="42"/>
        <v>0</v>
      </c>
      <c r="BC117" s="37">
        <f t="shared" si="43"/>
        <v>0</v>
      </c>
      <c r="BD117" s="37">
        <f t="shared" si="44"/>
        <v>0</v>
      </c>
      <c r="BE117" s="37">
        <f t="shared" si="45"/>
        <v>0</v>
      </c>
      <c r="BF117" s="37">
        <f t="shared" si="46"/>
        <v>0</v>
      </c>
      <c r="BG117" s="37">
        <f t="shared" si="47"/>
        <v>0</v>
      </c>
      <c r="BH117" s="37">
        <f t="shared" si="58"/>
        <v>0</v>
      </c>
      <c r="BJ117" s="37"/>
      <c r="BL117" s="37">
        <f>IF(Uttag!F117="",Uttag!E117,0)/IF(Uttag!$F$2=Listor!$B$5,I117,1)</f>
        <v>0</v>
      </c>
      <c r="BM117" s="37">
        <f>Uttag!F117/IF(Uttag!$F$2=Listor!$B$5,I117,1)</f>
        <v>0</v>
      </c>
      <c r="BO117" s="81">
        <f t="shared" si="48"/>
        <v>1</v>
      </c>
      <c r="BP117" s="37">
        <f>IF(OR(BO117&gt;=10,BO117&lt;=4),Indata!$B$9,Indata!$B$10)</f>
        <v>0</v>
      </c>
    </row>
    <row r="118" spans="4:68" x14ac:dyDescent="0.25">
      <c r="D118" s="148">
        <f t="shared" si="59"/>
        <v>45313</v>
      </c>
      <c r="E118" s="140"/>
      <c r="F118" s="141"/>
      <c r="G118" s="148"/>
      <c r="H118" s="37">
        <f t="shared" si="49"/>
        <v>0</v>
      </c>
      <c r="I118" s="81">
        <f>24+SUMIFS(Listor!$C$16:$C$17,Listor!$B$16:$B$17,Uttag!D118)</f>
        <v>24</v>
      </c>
      <c r="J118" s="37">
        <f t="shared" si="31"/>
        <v>0</v>
      </c>
      <c r="K118" s="37"/>
      <c r="L118" s="160"/>
      <c r="M118" s="207">
        <v>1</v>
      </c>
      <c r="N118" s="207">
        <v>0</v>
      </c>
      <c r="O118" s="151"/>
      <c r="P118" s="166"/>
      <c r="Q118" s="167"/>
      <c r="S118" s="37">
        <f t="shared" si="30"/>
        <v>0</v>
      </c>
      <c r="U118" s="37">
        <f>(M118+(1-M118)*(1-N118))*L118*_xlfn.XLOOKUP(BO118,Priser!$A$4:$A$15,Priser!$J$4:$J$15)</f>
        <v>0</v>
      </c>
      <c r="V118" s="37">
        <f>AQ118*(SUMIFS(Priser!$J$4:$J$15,Priser!$A$4:$A$15,BO118)-(SUMIFS(Priser!$H$4:$H$15,Priser!$A$4:$A$15,BO118)/SUMIFS(Priser!$I$4:$I$15,Priser!$A$4:$A$15,BO118)))+AP118*(SUMIFS(Priser!$J$4:$J$15,Priser!$A$4:$A$15,BO118)-Priser!$E$6/SUMIFS(Priser!$I$4:$I$15,Priser!$A$4:$A$15,BO118))+AO118*(SUMIFS(Priser!$J$4:$J$15,Priser!$A$4:$A$15,BO118)-Priser!$D$5/SUMIFS(Priser!$I$4:$I$15,Priser!$A$4:$A$15,BO118))+AN118*(SUMIFS(Priser!$J$4:$J$15,Priser!$A$4:$A$15,BO118)-Priser!$C$4/SUMIFS(Priser!$I$4:$I$15,Priser!$A$4:$A$15,BO118))+AM118*(SUMIFS(Priser!$J$4:$J$15,Priser!$A$4:$A$15,BO118)-Priser!$B$4/SUMIFS(Priser!$I$4:$I$15,Priser!$A$4:$A$15,BO118))</f>
        <v>0</v>
      </c>
      <c r="W118" s="37">
        <f t="shared" si="50"/>
        <v>0</v>
      </c>
      <c r="X118" s="37"/>
      <c r="AA118" s="37">
        <f t="shared" si="32"/>
        <v>0</v>
      </c>
      <c r="AB118" s="37">
        <f t="shared" si="51"/>
        <v>0</v>
      </c>
      <c r="AC118" s="37">
        <f t="shared" si="33"/>
        <v>0</v>
      </c>
      <c r="AD118" s="37">
        <f t="shared" si="52"/>
        <v>0</v>
      </c>
      <c r="AE118" s="37">
        <f>IF(AD118&gt;=Priser!$L$7,Priser!$M$7,IF(AD118&gt;=Priser!$L$6,Priser!$M$6,IF(AD118&gt;=Priser!$L$5,Priser!$M$5,IF(AD118&gt;=Priser!$L$4,Priser!$M$4))))</f>
        <v>0</v>
      </c>
      <c r="AF118" s="37">
        <f>AE118*SUMIFS(Priser!$J$4:$J$15,Priser!$A$4:$A$15,$BO118)*AB118</f>
        <v>0</v>
      </c>
      <c r="AG118" s="37">
        <f t="shared" si="53"/>
        <v>0</v>
      </c>
      <c r="AH118" s="37">
        <f>IF(AG118&gt;=Priser!$N$7,Priser!$O$7,IF(AG118&gt;=Priser!$N$6,Priser!$O$6,IF(AG118&gt;=Priser!$N$5,Priser!$O$5,IF(AG118&gt;=Priser!$N$4,Priser!$O$4))))</f>
        <v>0</v>
      </c>
      <c r="AI118" s="37">
        <f>AH118*SUMIFS(Priser!$J$4:$J$15,Priser!$A$4:$A$15,$BO118)*AC118</f>
        <v>0</v>
      </c>
      <c r="AJ118" s="37"/>
      <c r="AK118" s="37"/>
      <c r="AM118" s="37">
        <f t="shared" si="34"/>
        <v>0</v>
      </c>
      <c r="AN118" s="37">
        <f t="shared" si="35"/>
        <v>0</v>
      </c>
      <c r="AO118" s="37">
        <f t="shared" si="36"/>
        <v>0</v>
      </c>
      <c r="AP118" s="37">
        <f t="shared" si="37"/>
        <v>0</v>
      </c>
      <c r="AQ118" s="37">
        <f t="shared" si="38"/>
        <v>0</v>
      </c>
      <c r="AR118" s="37">
        <f t="shared" si="39"/>
        <v>0</v>
      </c>
      <c r="AS118" s="37">
        <f t="shared" si="40"/>
        <v>0</v>
      </c>
      <c r="AT118" s="37">
        <f t="shared" si="54"/>
        <v>0</v>
      </c>
      <c r="AU118" s="37">
        <f t="shared" si="55"/>
        <v>0</v>
      </c>
      <c r="AV118" s="37">
        <f t="shared" si="56"/>
        <v>0</v>
      </c>
      <c r="AW118" s="37">
        <f t="shared" si="57"/>
        <v>0</v>
      </c>
      <c r="AX118" s="37">
        <f t="shared" si="41"/>
        <v>0</v>
      </c>
      <c r="AY118" s="37"/>
      <c r="AZ118" s="37"/>
      <c r="BB118" s="37">
        <f t="shared" si="42"/>
        <v>0</v>
      </c>
      <c r="BC118" s="37">
        <f t="shared" si="43"/>
        <v>0</v>
      </c>
      <c r="BD118" s="37">
        <f t="shared" si="44"/>
        <v>0</v>
      </c>
      <c r="BE118" s="37">
        <f t="shared" si="45"/>
        <v>0</v>
      </c>
      <c r="BF118" s="37">
        <f t="shared" si="46"/>
        <v>0</v>
      </c>
      <c r="BG118" s="37">
        <f t="shared" si="47"/>
        <v>0</v>
      </c>
      <c r="BH118" s="37">
        <f t="shared" si="58"/>
        <v>0</v>
      </c>
      <c r="BJ118" s="37"/>
      <c r="BL118" s="37">
        <f>IF(Uttag!F118="",Uttag!E118,0)/IF(Uttag!$F$2=Listor!$B$5,I118,1)</f>
        <v>0</v>
      </c>
      <c r="BM118" s="37">
        <f>Uttag!F118/IF(Uttag!$F$2=Listor!$B$5,I118,1)</f>
        <v>0</v>
      </c>
      <c r="BO118" s="81">
        <f t="shared" si="48"/>
        <v>1</v>
      </c>
      <c r="BP118" s="37">
        <f>IF(OR(BO118&gt;=10,BO118&lt;=4),Indata!$B$9,Indata!$B$10)</f>
        <v>0</v>
      </c>
    </row>
    <row r="119" spans="4:68" x14ac:dyDescent="0.25">
      <c r="D119" s="148">
        <f t="shared" si="59"/>
        <v>45314</v>
      </c>
      <c r="E119" s="140"/>
      <c r="F119" s="141"/>
      <c r="G119" s="148"/>
      <c r="H119" s="37">
        <f t="shared" si="49"/>
        <v>0</v>
      </c>
      <c r="I119" s="81">
        <f>24+SUMIFS(Listor!$C$16:$C$17,Listor!$B$16:$B$17,Uttag!D119)</f>
        <v>24</v>
      </c>
      <c r="J119" s="37">
        <f t="shared" si="31"/>
        <v>0</v>
      </c>
      <c r="K119" s="37"/>
      <c r="L119" s="160"/>
      <c r="M119" s="207">
        <v>1</v>
      </c>
      <c r="N119" s="207">
        <v>0</v>
      </c>
      <c r="O119" s="151"/>
      <c r="P119" s="166"/>
      <c r="Q119" s="167"/>
      <c r="S119" s="37">
        <f t="shared" si="30"/>
        <v>0</v>
      </c>
      <c r="U119" s="37">
        <f>(M119+(1-M119)*(1-N119))*L119*_xlfn.XLOOKUP(BO119,Priser!$A$4:$A$15,Priser!$J$4:$J$15)</f>
        <v>0</v>
      </c>
      <c r="V119" s="37">
        <f>AQ119*(SUMIFS(Priser!$J$4:$J$15,Priser!$A$4:$A$15,BO119)-(SUMIFS(Priser!$H$4:$H$15,Priser!$A$4:$A$15,BO119)/SUMIFS(Priser!$I$4:$I$15,Priser!$A$4:$A$15,BO119)))+AP119*(SUMIFS(Priser!$J$4:$J$15,Priser!$A$4:$A$15,BO119)-Priser!$E$6/SUMIFS(Priser!$I$4:$I$15,Priser!$A$4:$A$15,BO119))+AO119*(SUMIFS(Priser!$J$4:$J$15,Priser!$A$4:$A$15,BO119)-Priser!$D$5/SUMIFS(Priser!$I$4:$I$15,Priser!$A$4:$A$15,BO119))+AN119*(SUMIFS(Priser!$J$4:$J$15,Priser!$A$4:$A$15,BO119)-Priser!$C$4/SUMIFS(Priser!$I$4:$I$15,Priser!$A$4:$A$15,BO119))+AM119*(SUMIFS(Priser!$J$4:$J$15,Priser!$A$4:$A$15,BO119)-Priser!$B$4/SUMIFS(Priser!$I$4:$I$15,Priser!$A$4:$A$15,BO119))</f>
        <v>0</v>
      </c>
      <c r="W119" s="37">
        <f t="shared" si="50"/>
        <v>0</v>
      </c>
      <c r="X119" s="37"/>
      <c r="AA119" s="37">
        <f t="shared" si="32"/>
        <v>0</v>
      </c>
      <c r="AB119" s="37">
        <f t="shared" si="51"/>
        <v>0</v>
      </c>
      <c r="AC119" s="37">
        <f t="shared" si="33"/>
        <v>0</v>
      </c>
      <c r="AD119" s="37">
        <f t="shared" si="52"/>
        <v>0</v>
      </c>
      <c r="AE119" s="37">
        <f>IF(AD119&gt;=Priser!$L$7,Priser!$M$7,IF(AD119&gt;=Priser!$L$6,Priser!$M$6,IF(AD119&gt;=Priser!$L$5,Priser!$M$5,IF(AD119&gt;=Priser!$L$4,Priser!$M$4))))</f>
        <v>0</v>
      </c>
      <c r="AF119" s="37">
        <f>AE119*SUMIFS(Priser!$J$4:$J$15,Priser!$A$4:$A$15,$BO119)*AB119</f>
        <v>0</v>
      </c>
      <c r="AG119" s="37">
        <f t="shared" si="53"/>
        <v>0</v>
      </c>
      <c r="AH119" s="37">
        <f>IF(AG119&gt;=Priser!$N$7,Priser!$O$7,IF(AG119&gt;=Priser!$N$6,Priser!$O$6,IF(AG119&gt;=Priser!$N$5,Priser!$O$5,IF(AG119&gt;=Priser!$N$4,Priser!$O$4))))</f>
        <v>0</v>
      </c>
      <c r="AI119" s="37">
        <f>AH119*SUMIFS(Priser!$J$4:$J$15,Priser!$A$4:$A$15,$BO119)*AC119</f>
        <v>0</v>
      </c>
      <c r="AJ119" s="37"/>
      <c r="AK119" s="37"/>
      <c r="AM119" s="37">
        <f t="shared" si="34"/>
        <v>0</v>
      </c>
      <c r="AN119" s="37">
        <f t="shared" si="35"/>
        <v>0</v>
      </c>
      <c r="AO119" s="37">
        <f t="shared" si="36"/>
        <v>0</v>
      </c>
      <c r="AP119" s="37">
        <f t="shared" si="37"/>
        <v>0</v>
      </c>
      <c r="AQ119" s="37">
        <f t="shared" si="38"/>
        <v>0</v>
      </c>
      <c r="AR119" s="37">
        <f t="shared" si="39"/>
        <v>0</v>
      </c>
      <c r="AS119" s="37">
        <f t="shared" si="40"/>
        <v>0</v>
      </c>
      <c r="AT119" s="37">
        <f t="shared" si="54"/>
        <v>0</v>
      </c>
      <c r="AU119" s="37">
        <f t="shared" si="55"/>
        <v>0</v>
      </c>
      <c r="AV119" s="37">
        <f t="shared" si="56"/>
        <v>0</v>
      </c>
      <c r="AW119" s="37">
        <f t="shared" si="57"/>
        <v>0</v>
      </c>
      <c r="AX119" s="37">
        <f t="shared" si="41"/>
        <v>0</v>
      </c>
      <c r="AY119" s="37"/>
      <c r="AZ119" s="37"/>
      <c r="BB119" s="37">
        <f t="shared" si="42"/>
        <v>0</v>
      </c>
      <c r="BC119" s="37">
        <f t="shared" si="43"/>
        <v>0</v>
      </c>
      <c r="BD119" s="37">
        <f t="shared" si="44"/>
        <v>0</v>
      </c>
      <c r="BE119" s="37">
        <f t="shared" si="45"/>
        <v>0</v>
      </c>
      <c r="BF119" s="37">
        <f t="shared" si="46"/>
        <v>0</v>
      </c>
      <c r="BG119" s="37">
        <f t="shared" si="47"/>
        <v>0</v>
      </c>
      <c r="BH119" s="37">
        <f t="shared" si="58"/>
        <v>0</v>
      </c>
      <c r="BJ119" s="37"/>
      <c r="BL119" s="37">
        <f>IF(Uttag!F119="",Uttag!E119,0)/IF(Uttag!$F$2=Listor!$B$5,I119,1)</f>
        <v>0</v>
      </c>
      <c r="BM119" s="37">
        <f>Uttag!F119/IF(Uttag!$F$2=Listor!$B$5,I119,1)</f>
        <v>0</v>
      </c>
      <c r="BO119" s="81">
        <f t="shared" si="48"/>
        <v>1</v>
      </c>
      <c r="BP119" s="37">
        <f>IF(OR(BO119&gt;=10,BO119&lt;=4),Indata!$B$9,Indata!$B$10)</f>
        <v>0</v>
      </c>
    </row>
    <row r="120" spans="4:68" x14ac:dyDescent="0.25">
      <c r="D120" s="148">
        <f t="shared" si="59"/>
        <v>45315</v>
      </c>
      <c r="E120" s="140"/>
      <c r="F120" s="141"/>
      <c r="G120" s="148"/>
      <c r="H120" s="37">
        <f t="shared" si="49"/>
        <v>0</v>
      </c>
      <c r="I120" s="81">
        <f>24+SUMIFS(Listor!$C$16:$C$17,Listor!$B$16:$B$17,Uttag!D120)</f>
        <v>24</v>
      </c>
      <c r="J120" s="37">
        <f t="shared" si="31"/>
        <v>0</v>
      </c>
      <c r="K120" s="37"/>
      <c r="L120" s="160"/>
      <c r="M120" s="207">
        <v>1</v>
      </c>
      <c r="N120" s="207">
        <v>0</v>
      </c>
      <c r="O120" s="151"/>
      <c r="P120" s="166"/>
      <c r="Q120" s="167"/>
      <c r="S120" s="37">
        <f t="shared" si="30"/>
        <v>0</v>
      </c>
      <c r="U120" s="37">
        <f>(M120+(1-M120)*(1-N120))*L120*_xlfn.XLOOKUP(BO120,Priser!$A$4:$A$15,Priser!$J$4:$J$15)</f>
        <v>0</v>
      </c>
      <c r="V120" s="37">
        <f>AQ120*(SUMIFS(Priser!$J$4:$J$15,Priser!$A$4:$A$15,BO120)-(SUMIFS(Priser!$H$4:$H$15,Priser!$A$4:$A$15,BO120)/SUMIFS(Priser!$I$4:$I$15,Priser!$A$4:$A$15,BO120)))+AP120*(SUMIFS(Priser!$J$4:$J$15,Priser!$A$4:$A$15,BO120)-Priser!$E$6/SUMIFS(Priser!$I$4:$I$15,Priser!$A$4:$A$15,BO120))+AO120*(SUMIFS(Priser!$J$4:$J$15,Priser!$A$4:$A$15,BO120)-Priser!$D$5/SUMIFS(Priser!$I$4:$I$15,Priser!$A$4:$A$15,BO120))+AN120*(SUMIFS(Priser!$J$4:$J$15,Priser!$A$4:$A$15,BO120)-Priser!$C$4/SUMIFS(Priser!$I$4:$I$15,Priser!$A$4:$A$15,BO120))+AM120*(SUMIFS(Priser!$J$4:$J$15,Priser!$A$4:$A$15,BO120)-Priser!$B$4/SUMIFS(Priser!$I$4:$I$15,Priser!$A$4:$A$15,BO120))</f>
        <v>0</v>
      </c>
      <c r="W120" s="37">
        <f t="shared" si="50"/>
        <v>0</v>
      </c>
      <c r="X120" s="37"/>
      <c r="AA120" s="37">
        <f t="shared" si="32"/>
        <v>0</v>
      </c>
      <c r="AB120" s="37">
        <f t="shared" si="51"/>
        <v>0</v>
      </c>
      <c r="AC120" s="37">
        <f t="shared" si="33"/>
        <v>0</v>
      </c>
      <c r="AD120" s="37">
        <f t="shared" si="52"/>
        <v>0</v>
      </c>
      <c r="AE120" s="37">
        <f>IF(AD120&gt;=Priser!$L$7,Priser!$M$7,IF(AD120&gt;=Priser!$L$6,Priser!$M$6,IF(AD120&gt;=Priser!$L$5,Priser!$M$5,IF(AD120&gt;=Priser!$L$4,Priser!$M$4))))</f>
        <v>0</v>
      </c>
      <c r="AF120" s="37">
        <f>AE120*SUMIFS(Priser!$J$4:$J$15,Priser!$A$4:$A$15,$BO120)*AB120</f>
        <v>0</v>
      </c>
      <c r="AG120" s="37">
        <f t="shared" si="53"/>
        <v>0</v>
      </c>
      <c r="AH120" s="37">
        <f>IF(AG120&gt;=Priser!$N$7,Priser!$O$7,IF(AG120&gt;=Priser!$N$6,Priser!$O$6,IF(AG120&gt;=Priser!$N$5,Priser!$O$5,IF(AG120&gt;=Priser!$N$4,Priser!$O$4))))</f>
        <v>0</v>
      </c>
      <c r="AI120" s="37">
        <f>AH120*SUMIFS(Priser!$J$4:$J$15,Priser!$A$4:$A$15,$BO120)*AC120</f>
        <v>0</v>
      </c>
      <c r="AJ120" s="37"/>
      <c r="AK120" s="37"/>
      <c r="AM120" s="37">
        <f t="shared" si="34"/>
        <v>0</v>
      </c>
      <c r="AN120" s="37">
        <f t="shared" si="35"/>
        <v>0</v>
      </c>
      <c r="AO120" s="37">
        <f t="shared" si="36"/>
        <v>0</v>
      </c>
      <c r="AP120" s="37">
        <f t="shared" si="37"/>
        <v>0</v>
      </c>
      <c r="AQ120" s="37">
        <f t="shared" si="38"/>
        <v>0</v>
      </c>
      <c r="AR120" s="37">
        <f t="shared" si="39"/>
        <v>0</v>
      </c>
      <c r="AS120" s="37">
        <f t="shared" si="40"/>
        <v>0</v>
      </c>
      <c r="AT120" s="37">
        <f t="shared" si="54"/>
        <v>0</v>
      </c>
      <c r="AU120" s="37">
        <f t="shared" si="55"/>
        <v>0</v>
      </c>
      <c r="AV120" s="37">
        <f t="shared" si="56"/>
        <v>0</v>
      </c>
      <c r="AW120" s="37">
        <f t="shared" si="57"/>
        <v>0</v>
      </c>
      <c r="AX120" s="37">
        <f t="shared" si="41"/>
        <v>0</v>
      </c>
      <c r="AY120" s="37"/>
      <c r="AZ120" s="37"/>
      <c r="BB120" s="37">
        <f t="shared" si="42"/>
        <v>0</v>
      </c>
      <c r="BC120" s="37">
        <f t="shared" si="43"/>
        <v>0</v>
      </c>
      <c r="BD120" s="37">
        <f t="shared" si="44"/>
        <v>0</v>
      </c>
      <c r="BE120" s="37">
        <f t="shared" si="45"/>
        <v>0</v>
      </c>
      <c r="BF120" s="37">
        <f t="shared" si="46"/>
        <v>0</v>
      </c>
      <c r="BG120" s="37">
        <f t="shared" si="47"/>
        <v>0</v>
      </c>
      <c r="BH120" s="37">
        <f t="shared" si="58"/>
        <v>0</v>
      </c>
      <c r="BJ120" s="37"/>
      <c r="BL120" s="37">
        <f>IF(Uttag!F120="",Uttag!E120,0)/IF(Uttag!$F$2=Listor!$B$5,I120,1)</f>
        <v>0</v>
      </c>
      <c r="BM120" s="37">
        <f>Uttag!F120/IF(Uttag!$F$2=Listor!$B$5,I120,1)</f>
        <v>0</v>
      </c>
      <c r="BO120" s="81">
        <f t="shared" si="48"/>
        <v>1</v>
      </c>
      <c r="BP120" s="37">
        <f>IF(OR(BO120&gt;=10,BO120&lt;=4),Indata!$B$9,Indata!$B$10)</f>
        <v>0</v>
      </c>
    </row>
    <row r="121" spans="4:68" x14ac:dyDescent="0.25">
      <c r="D121" s="148">
        <f t="shared" si="59"/>
        <v>45316</v>
      </c>
      <c r="E121" s="140"/>
      <c r="F121" s="141"/>
      <c r="G121" s="148"/>
      <c r="H121" s="37">
        <f t="shared" si="49"/>
        <v>0</v>
      </c>
      <c r="I121" s="81">
        <f>24+SUMIFS(Listor!$C$16:$C$17,Listor!$B$16:$B$17,Uttag!D121)</f>
        <v>24</v>
      </c>
      <c r="J121" s="37">
        <f t="shared" si="31"/>
        <v>0</v>
      </c>
      <c r="K121" s="37"/>
      <c r="L121" s="160"/>
      <c r="M121" s="207">
        <v>1</v>
      </c>
      <c r="N121" s="207">
        <v>0</v>
      </c>
      <c r="O121" s="151"/>
      <c r="P121" s="166"/>
      <c r="Q121" s="167"/>
      <c r="S121" s="37">
        <f t="shared" si="30"/>
        <v>0</v>
      </c>
      <c r="U121" s="37">
        <f>(M121+(1-M121)*(1-N121))*L121*_xlfn.XLOOKUP(BO121,Priser!$A$4:$A$15,Priser!$J$4:$J$15)</f>
        <v>0</v>
      </c>
      <c r="V121" s="37">
        <f>AQ121*(SUMIFS(Priser!$J$4:$J$15,Priser!$A$4:$A$15,BO121)-(SUMIFS(Priser!$H$4:$H$15,Priser!$A$4:$A$15,BO121)/SUMIFS(Priser!$I$4:$I$15,Priser!$A$4:$A$15,BO121)))+AP121*(SUMIFS(Priser!$J$4:$J$15,Priser!$A$4:$A$15,BO121)-Priser!$E$6/SUMIFS(Priser!$I$4:$I$15,Priser!$A$4:$A$15,BO121))+AO121*(SUMIFS(Priser!$J$4:$J$15,Priser!$A$4:$A$15,BO121)-Priser!$D$5/SUMIFS(Priser!$I$4:$I$15,Priser!$A$4:$A$15,BO121))+AN121*(SUMIFS(Priser!$J$4:$J$15,Priser!$A$4:$A$15,BO121)-Priser!$C$4/SUMIFS(Priser!$I$4:$I$15,Priser!$A$4:$A$15,BO121))+AM121*(SUMIFS(Priser!$J$4:$J$15,Priser!$A$4:$A$15,BO121)-Priser!$B$4/SUMIFS(Priser!$I$4:$I$15,Priser!$A$4:$A$15,BO121))</f>
        <v>0</v>
      </c>
      <c r="W121" s="37">
        <f t="shared" si="50"/>
        <v>0</v>
      </c>
      <c r="X121" s="37"/>
      <c r="AA121" s="37">
        <f t="shared" si="32"/>
        <v>0</v>
      </c>
      <c r="AB121" s="37">
        <f t="shared" si="51"/>
        <v>0</v>
      </c>
      <c r="AC121" s="37">
        <f t="shared" si="33"/>
        <v>0</v>
      </c>
      <c r="AD121" s="37">
        <f t="shared" si="52"/>
        <v>0</v>
      </c>
      <c r="AE121" s="37">
        <f>IF(AD121&gt;=Priser!$L$7,Priser!$M$7,IF(AD121&gt;=Priser!$L$6,Priser!$M$6,IF(AD121&gt;=Priser!$L$5,Priser!$M$5,IF(AD121&gt;=Priser!$L$4,Priser!$M$4))))</f>
        <v>0</v>
      </c>
      <c r="AF121" s="37">
        <f>AE121*SUMIFS(Priser!$J$4:$J$15,Priser!$A$4:$A$15,$BO121)*AB121</f>
        <v>0</v>
      </c>
      <c r="AG121" s="37">
        <f t="shared" si="53"/>
        <v>0</v>
      </c>
      <c r="AH121" s="37">
        <f>IF(AG121&gt;=Priser!$N$7,Priser!$O$7,IF(AG121&gt;=Priser!$N$6,Priser!$O$6,IF(AG121&gt;=Priser!$N$5,Priser!$O$5,IF(AG121&gt;=Priser!$N$4,Priser!$O$4))))</f>
        <v>0</v>
      </c>
      <c r="AI121" s="37">
        <f>AH121*SUMIFS(Priser!$J$4:$J$15,Priser!$A$4:$A$15,$BO121)*AC121</f>
        <v>0</v>
      </c>
      <c r="AJ121" s="37"/>
      <c r="AK121" s="37"/>
      <c r="AM121" s="37">
        <f t="shared" si="34"/>
        <v>0</v>
      </c>
      <c r="AN121" s="37">
        <f t="shared" si="35"/>
        <v>0</v>
      </c>
      <c r="AO121" s="37">
        <f t="shared" si="36"/>
        <v>0</v>
      </c>
      <c r="AP121" s="37">
        <f t="shared" si="37"/>
        <v>0</v>
      </c>
      <c r="AQ121" s="37">
        <f t="shared" si="38"/>
        <v>0</v>
      </c>
      <c r="AR121" s="37">
        <f t="shared" si="39"/>
        <v>0</v>
      </c>
      <c r="AS121" s="37">
        <f t="shared" si="40"/>
        <v>0</v>
      </c>
      <c r="AT121" s="37">
        <f t="shared" si="54"/>
        <v>0</v>
      </c>
      <c r="AU121" s="37">
        <f t="shared" si="55"/>
        <v>0</v>
      </c>
      <c r="AV121" s="37">
        <f t="shared" si="56"/>
        <v>0</v>
      </c>
      <c r="AW121" s="37">
        <f t="shared" si="57"/>
        <v>0</v>
      </c>
      <c r="AX121" s="37">
        <f t="shared" si="41"/>
        <v>0</v>
      </c>
      <c r="AY121" s="37"/>
      <c r="AZ121" s="37"/>
      <c r="BB121" s="37">
        <f t="shared" si="42"/>
        <v>0</v>
      </c>
      <c r="BC121" s="37">
        <f t="shared" si="43"/>
        <v>0</v>
      </c>
      <c r="BD121" s="37">
        <f t="shared" si="44"/>
        <v>0</v>
      </c>
      <c r="BE121" s="37">
        <f t="shared" si="45"/>
        <v>0</v>
      </c>
      <c r="BF121" s="37">
        <f t="shared" si="46"/>
        <v>0</v>
      </c>
      <c r="BG121" s="37">
        <f t="shared" si="47"/>
        <v>0</v>
      </c>
      <c r="BH121" s="37">
        <f t="shared" si="58"/>
        <v>0</v>
      </c>
      <c r="BJ121" s="37"/>
      <c r="BL121" s="37">
        <f>IF(Uttag!F121="",Uttag!E121,0)/IF(Uttag!$F$2=Listor!$B$5,I121,1)</f>
        <v>0</v>
      </c>
      <c r="BM121" s="37">
        <f>Uttag!F121/IF(Uttag!$F$2=Listor!$B$5,I121,1)</f>
        <v>0</v>
      </c>
      <c r="BO121" s="81">
        <f t="shared" si="48"/>
        <v>1</v>
      </c>
      <c r="BP121" s="37">
        <f>IF(OR(BO121&gt;=10,BO121&lt;=4),Indata!$B$9,Indata!$B$10)</f>
        <v>0</v>
      </c>
    </row>
    <row r="122" spans="4:68" x14ac:dyDescent="0.25">
      <c r="D122" s="148">
        <f t="shared" si="59"/>
        <v>45317</v>
      </c>
      <c r="E122" s="140"/>
      <c r="F122" s="141"/>
      <c r="G122" s="148"/>
      <c r="H122" s="37">
        <f t="shared" si="49"/>
        <v>0</v>
      </c>
      <c r="I122" s="81">
        <f>24+SUMIFS(Listor!$C$16:$C$17,Listor!$B$16:$B$17,Uttag!D122)</f>
        <v>24</v>
      </c>
      <c r="J122" s="37">
        <f t="shared" si="31"/>
        <v>0</v>
      </c>
      <c r="K122" s="37"/>
      <c r="L122" s="160"/>
      <c r="M122" s="207">
        <v>1</v>
      </c>
      <c r="N122" s="207">
        <v>0</v>
      </c>
      <c r="O122" s="151"/>
      <c r="P122" s="166"/>
      <c r="Q122" s="167"/>
      <c r="S122" s="37">
        <f t="shared" si="30"/>
        <v>0</v>
      </c>
      <c r="U122" s="37">
        <f>(M122+(1-M122)*(1-N122))*L122*_xlfn.XLOOKUP(BO122,Priser!$A$4:$A$15,Priser!$J$4:$J$15)</f>
        <v>0</v>
      </c>
      <c r="V122" s="37">
        <f>AQ122*(SUMIFS(Priser!$J$4:$J$15,Priser!$A$4:$A$15,BO122)-(SUMIFS(Priser!$H$4:$H$15,Priser!$A$4:$A$15,BO122)/SUMIFS(Priser!$I$4:$I$15,Priser!$A$4:$A$15,BO122)))+AP122*(SUMIFS(Priser!$J$4:$J$15,Priser!$A$4:$A$15,BO122)-Priser!$E$6/SUMIFS(Priser!$I$4:$I$15,Priser!$A$4:$A$15,BO122))+AO122*(SUMIFS(Priser!$J$4:$J$15,Priser!$A$4:$A$15,BO122)-Priser!$D$5/SUMIFS(Priser!$I$4:$I$15,Priser!$A$4:$A$15,BO122))+AN122*(SUMIFS(Priser!$J$4:$J$15,Priser!$A$4:$A$15,BO122)-Priser!$C$4/SUMIFS(Priser!$I$4:$I$15,Priser!$A$4:$A$15,BO122))+AM122*(SUMIFS(Priser!$J$4:$J$15,Priser!$A$4:$A$15,BO122)-Priser!$B$4/SUMIFS(Priser!$I$4:$I$15,Priser!$A$4:$A$15,BO122))</f>
        <v>0</v>
      </c>
      <c r="W122" s="37">
        <f t="shared" si="50"/>
        <v>0</v>
      </c>
      <c r="X122" s="37"/>
      <c r="AA122" s="37">
        <f t="shared" si="32"/>
        <v>0</v>
      </c>
      <c r="AB122" s="37">
        <f t="shared" si="51"/>
        <v>0</v>
      </c>
      <c r="AC122" s="37">
        <f t="shared" si="33"/>
        <v>0</v>
      </c>
      <c r="AD122" s="37">
        <f t="shared" si="52"/>
        <v>0</v>
      </c>
      <c r="AE122" s="37">
        <f>IF(AD122&gt;=Priser!$L$7,Priser!$M$7,IF(AD122&gt;=Priser!$L$6,Priser!$M$6,IF(AD122&gt;=Priser!$L$5,Priser!$M$5,IF(AD122&gt;=Priser!$L$4,Priser!$M$4))))</f>
        <v>0</v>
      </c>
      <c r="AF122" s="37">
        <f>AE122*SUMIFS(Priser!$J$4:$J$15,Priser!$A$4:$A$15,$BO122)*AB122</f>
        <v>0</v>
      </c>
      <c r="AG122" s="37">
        <f t="shared" si="53"/>
        <v>0</v>
      </c>
      <c r="AH122" s="37">
        <f>IF(AG122&gt;=Priser!$N$7,Priser!$O$7,IF(AG122&gt;=Priser!$N$6,Priser!$O$6,IF(AG122&gt;=Priser!$N$5,Priser!$O$5,IF(AG122&gt;=Priser!$N$4,Priser!$O$4))))</f>
        <v>0</v>
      </c>
      <c r="AI122" s="37">
        <f>AH122*SUMIFS(Priser!$J$4:$J$15,Priser!$A$4:$A$15,$BO122)*AC122</f>
        <v>0</v>
      </c>
      <c r="AJ122" s="37"/>
      <c r="AK122" s="37"/>
      <c r="AM122" s="37">
        <f t="shared" si="34"/>
        <v>0</v>
      </c>
      <c r="AN122" s="37">
        <f t="shared" si="35"/>
        <v>0</v>
      </c>
      <c r="AO122" s="37">
        <f t="shared" si="36"/>
        <v>0</v>
      </c>
      <c r="AP122" s="37">
        <f t="shared" si="37"/>
        <v>0</v>
      </c>
      <c r="AQ122" s="37">
        <f t="shared" si="38"/>
        <v>0</v>
      </c>
      <c r="AR122" s="37">
        <f t="shared" si="39"/>
        <v>0</v>
      </c>
      <c r="AS122" s="37">
        <f t="shared" si="40"/>
        <v>0</v>
      </c>
      <c r="AT122" s="37">
        <f t="shared" si="54"/>
        <v>0</v>
      </c>
      <c r="AU122" s="37">
        <f t="shared" si="55"/>
        <v>0</v>
      </c>
      <c r="AV122" s="37">
        <f t="shared" si="56"/>
        <v>0</v>
      </c>
      <c r="AW122" s="37">
        <f t="shared" si="57"/>
        <v>0</v>
      </c>
      <c r="AX122" s="37">
        <f t="shared" si="41"/>
        <v>0</v>
      </c>
      <c r="AY122" s="37"/>
      <c r="AZ122" s="37"/>
      <c r="BB122" s="37">
        <f t="shared" si="42"/>
        <v>0</v>
      </c>
      <c r="BC122" s="37">
        <f t="shared" si="43"/>
        <v>0</v>
      </c>
      <c r="BD122" s="37">
        <f t="shared" si="44"/>
        <v>0</v>
      </c>
      <c r="BE122" s="37">
        <f t="shared" si="45"/>
        <v>0</v>
      </c>
      <c r="BF122" s="37">
        <f t="shared" si="46"/>
        <v>0</v>
      </c>
      <c r="BG122" s="37">
        <f t="shared" si="47"/>
        <v>0</v>
      </c>
      <c r="BH122" s="37">
        <f t="shared" si="58"/>
        <v>0</v>
      </c>
      <c r="BJ122" s="37"/>
      <c r="BL122" s="37">
        <f>IF(Uttag!F122="",Uttag!E122,0)/IF(Uttag!$F$2=Listor!$B$5,I122,1)</f>
        <v>0</v>
      </c>
      <c r="BM122" s="37">
        <f>Uttag!F122/IF(Uttag!$F$2=Listor!$B$5,I122,1)</f>
        <v>0</v>
      </c>
      <c r="BO122" s="81">
        <f t="shared" si="48"/>
        <v>1</v>
      </c>
      <c r="BP122" s="37">
        <f>IF(OR(BO122&gt;=10,BO122&lt;=4),Indata!$B$9,Indata!$B$10)</f>
        <v>0</v>
      </c>
    </row>
    <row r="123" spans="4:68" x14ac:dyDescent="0.25">
      <c r="D123" s="148">
        <f t="shared" si="59"/>
        <v>45318</v>
      </c>
      <c r="E123" s="140"/>
      <c r="F123" s="141"/>
      <c r="G123" s="148"/>
      <c r="H123" s="37">
        <f t="shared" si="49"/>
        <v>0</v>
      </c>
      <c r="I123" s="81">
        <f>24+SUMIFS(Listor!$C$16:$C$17,Listor!$B$16:$B$17,Uttag!D123)</f>
        <v>24</v>
      </c>
      <c r="J123" s="37">
        <f t="shared" si="31"/>
        <v>0</v>
      </c>
      <c r="K123" s="37"/>
      <c r="L123" s="160"/>
      <c r="M123" s="207">
        <v>1</v>
      </c>
      <c r="N123" s="207">
        <v>0</v>
      </c>
      <c r="O123" s="151"/>
      <c r="P123" s="166"/>
      <c r="Q123" s="167"/>
      <c r="S123" s="37">
        <f t="shared" si="30"/>
        <v>0</v>
      </c>
      <c r="U123" s="37">
        <f>(M123+(1-M123)*(1-N123))*L123*_xlfn.XLOOKUP(BO123,Priser!$A$4:$A$15,Priser!$J$4:$J$15)</f>
        <v>0</v>
      </c>
      <c r="V123" s="37">
        <f>AQ123*(SUMIFS(Priser!$J$4:$J$15,Priser!$A$4:$A$15,BO123)-(SUMIFS(Priser!$H$4:$H$15,Priser!$A$4:$A$15,BO123)/SUMIFS(Priser!$I$4:$I$15,Priser!$A$4:$A$15,BO123)))+AP123*(SUMIFS(Priser!$J$4:$J$15,Priser!$A$4:$A$15,BO123)-Priser!$E$6/SUMIFS(Priser!$I$4:$I$15,Priser!$A$4:$A$15,BO123))+AO123*(SUMIFS(Priser!$J$4:$J$15,Priser!$A$4:$A$15,BO123)-Priser!$D$5/SUMIFS(Priser!$I$4:$I$15,Priser!$A$4:$A$15,BO123))+AN123*(SUMIFS(Priser!$J$4:$J$15,Priser!$A$4:$A$15,BO123)-Priser!$C$4/SUMIFS(Priser!$I$4:$I$15,Priser!$A$4:$A$15,BO123))+AM123*(SUMIFS(Priser!$J$4:$J$15,Priser!$A$4:$A$15,BO123)-Priser!$B$4/SUMIFS(Priser!$I$4:$I$15,Priser!$A$4:$A$15,BO123))</f>
        <v>0</v>
      </c>
      <c r="W123" s="37">
        <f t="shared" si="50"/>
        <v>0</v>
      </c>
      <c r="X123" s="37"/>
      <c r="AA123" s="37">
        <f t="shared" si="32"/>
        <v>0</v>
      </c>
      <c r="AB123" s="37">
        <f t="shared" si="51"/>
        <v>0</v>
      </c>
      <c r="AC123" s="37">
        <f t="shared" si="33"/>
        <v>0</v>
      </c>
      <c r="AD123" s="37">
        <f t="shared" si="52"/>
        <v>0</v>
      </c>
      <c r="AE123" s="37">
        <f>IF(AD123&gt;=Priser!$L$7,Priser!$M$7,IF(AD123&gt;=Priser!$L$6,Priser!$M$6,IF(AD123&gt;=Priser!$L$5,Priser!$M$5,IF(AD123&gt;=Priser!$L$4,Priser!$M$4))))</f>
        <v>0</v>
      </c>
      <c r="AF123" s="37">
        <f>AE123*SUMIFS(Priser!$J$4:$J$15,Priser!$A$4:$A$15,$BO123)*AB123</f>
        <v>0</v>
      </c>
      <c r="AG123" s="37">
        <f t="shared" si="53"/>
        <v>0</v>
      </c>
      <c r="AH123" s="37">
        <f>IF(AG123&gt;=Priser!$N$7,Priser!$O$7,IF(AG123&gt;=Priser!$N$6,Priser!$O$6,IF(AG123&gt;=Priser!$N$5,Priser!$O$5,IF(AG123&gt;=Priser!$N$4,Priser!$O$4))))</f>
        <v>0</v>
      </c>
      <c r="AI123" s="37">
        <f>AH123*SUMIFS(Priser!$J$4:$J$15,Priser!$A$4:$A$15,$BO123)*AC123</f>
        <v>0</v>
      </c>
      <c r="AJ123" s="37"/>
      <c r="AK123" s="37"/>
      <c r="AM123" s="37">
        <f t="shared" si="34"/>
        <v>0</v>
      </c>
      <c r="AN123" s="37">
        <f t="shared" si="35"/>
        <v>0</v>
      </c>
      <c r="AO123" s="37">
        <f t="shared" si="36"/>
        <v>0</v>
      </c>
      <c r="AP123" s="37">
        <f t="shared" si="37"/>
        <v>0</v>
      </c>
      <c r="AQ123" s="37">
        <f t="shared" si="38"/>
        <v>0</v>
      </c>
      <c r="AR123" s="37">
        <f t="shared" si="39"/>
        <v>0</v>
      </c>
      <c r="AS123" s="37">
        <f t="shared" si="40"/>
        <v>0</v>
      </c>
      <c r="AT123" s="37">
        <f t="shared" si="54"/>
        <v>0</v>
      </c>
      <c r="AU123" s="37">
        <f t="shared" si="55"/>
        <v>0</v>
      </c>
      <c r="AV123" s="37">
        <f t="shared" si="56"/>
        <v>0</v>
      </c>
      <c r="AW123" s="37">
        <f t="shared" si="57"/>
        <v>0</v>
      </c>
      <c r="AX123" s="37">
        <f t="shared" si="41"/>
        <v>0</v>
      </c>
      <c r="AY123" s="37"/>
      <c r="AZ123" s="37"/>
      <c r="BB123" s="37">
        <f t="shared" si="42"/>
        <v>0</v>
      </c>
      <c r="BC123" s="37">
        <f t="shared" si="43"/>
        <v>0</v>
      </c>
      <c r="BD123" s="37">
        <f t="shared" si="44"/>
        <v>0</v>
      </c>
      <c r="BE123" s="37">
        <f t="shared" si="45"/>
        <v>0</v>
      </c>
      <c r="BF123" s="37">
        <f t="shared" si="46"/>
        <v>0</v>
      </c>
      <c r="BG123" s="37">
        <f t="shared" si="47"/>
        <v>0</v>
      </c>
      <c r="BH123" s="37">
        <f t="shared" si="58"/>
        <v>0</v>
      </c>
      <c r="BJ123" s="37"/>
      <c r="BL123" s="37">
        <f>IF(Uttag!F123="",Uttag!E123,0)/IF(Uttag!$F$2=Listor!$B$5,I123,1)</f>
        <v>0</v>
      </c>
      <c r="BM123" s="37">
        <f>Uttag!F123/IF(Uttag!$F$2=Listor!$B$5,I123,1)</f>
        <v>0</v>
      </c>
      <c r="BO123" s="81">
        <f t="shared" si="48"/>
        <v>1</v>
      </c>
      <c r="BP123" s="37">
        <f>IF(OR(BO123&gt;=10,BO123&lt;=4),Indata!$B$9,Indata!$B$10)</f>
        <v>0</v>
      </c>
    </row>
    <row r="124" spans="4:68" x14ac:dyDescent="0.25">
      <c r="D124" s="148">
        <f t="shared" si="59"/>
        <v>45319</v>
      </c>
      <c r="E124" s="140"/>
      <c r="F124" s="141"/>
      <c r="G124" s="148"/>
      <c r="H124" s="37">
        <f t="shared" si="49"/>
        <v>0</v>
      </c>
      <c r="I124" s="81">
        <f>24+SUMIFS(Listor!$C$16:$C$17,Listor!$B$16:$B$17,Uttag!D124)</f>
        <v>24</v>
      </c>
      <c r="J124" s="37">
        <f t="shared" si="31"/>
        <v>0</v>
      </c>
      <c r="K124" s="37"/>
      <c r="L124" s="160"/>
      <c r="M124" s="207">
        <v>1</v>
      </c>
      <c r="N124" s="207">
        <v>0</v>
      </c>
      <c r="O124" s="151"/>
      <c r="P124" s="166"/>
      <c r="Q124" s="167"/>
      <c r="S124" s="37">
        <f t="shared" si="30"/>
        <v>0</v>
      </c>
      <c r="U124" s="37">
        <f>(M124+(1-M124)*(1-N124))*L124*_xlfn.XLOOKUP(BO124,Priser!$A$4:$A$15,Priser!$J$4:$J$15)</f>
        <v>0</v>
      </c>
      <c r="V124" s="37">
        <f>AQ124*(SUMIFS(Priser!$J$4:$J$15,Priser!$A$4:$A$15,BO124)-(SUMIFS(Priser!$H$4:$H$15,Priser!$A$4:$A$15,BO124)/SUMIFS(Priser!$I$4:$I$15,Priser!$A$4:$A$15,BO124)))+AP124*(SUMIFS(Priser!$J$4:$J$15,Priser!$A$4:$A$15,BO124)-Priser!$E$6/SUMIFS(Priser!$I$4:$I$15,Priser!$A$4:$A$15,BO124))+AO124*(SUMIFS(Priser!$J$4:$J$15,Priser!$A$4:$A$15,BO124)-Priser!$D$5/SUMIFS(Priser!$I$4:$I$15,Priser!$A$4:$A$15,BO124))+AN124*(SUMIFS(Priser!$J$4:$J$15,Priser!$A$4:$A$15,BO124)-Priser!$C$4/SUMIFS(Priser!$I$4:$I$15,Priser!$A$4:$A$15,BO124))+AM124*(SUMIFS(Priser!$J$4:$J$15,Priser!$A$4:$A$15,BO124)-Priser!$B$4/SUMIFS(Priser!$I$4:$I$15,Priser!$A$4:$A$15,BO124))</f>
        <v>0</v>
      </c>
      <c r="W124" s="37">
        <f t="shared" si="50"/>
        <v>0</v>
      </c>
      <c r="X124" s="37"/>
      <c r="AA124" s="37">
        <f t="shared" si="32"/>
        <v>0</v>
      </c>
      <c r="AB124" s="37">
        <f t="shared" si="51"/>
        <v>0</v>
      </c>
      <c r="AC124" s="37">
        <f t="shared" si="33"/>
        <v>0</v>
      </c>
      <c r="AD124" s="37">
        <f t="shared" si="52"/>
        <v>0</v>
      </c>
      <c r="AE124" s="37">
        <f>IF(AD124&gt;=Priser!$L$7,Priser!$M$7,IF(AD124&gt;=Priser!$L$6,Priser!$M$6,IF(AD124&gt;=Priser!$L$5,Priser!$M$5,IF(AD124&gt;=Priser!$L$4,Priser!$M$4))))</f>
        <v>0</v>
      </c>
      <c r="AF124" s="37">
        <f>AE124*SUMIFS(Priser!$J$4:$J$15,Priser!$A$4:$A$15,$BO124)*AB124</f>
        <v>0</v>
      </c>
      <c r="AG124" s="37">
        <f t="shared" si="53"/>
        <v>0</v>
      </c>
      <c r="AH124" s="37">
        <f>IF(AG124&gt;=Priser!$N$7,Priser!$O$7,IF(AG124&gt;=Priser!$N$6,Priser!$O$6,IF(AG124&gt;=Priser!$N$5,Priser!$O$5,IF(AG124&gt;=Priser!$N$4,Priser!$O$4))))</f>
        <v>0</v>
      </c>
      <c r="AI124" s="37">
        <f>AH124*SUMIFS(Priser!$J$4:$J$15,Priser!$A$4:$A$15,$BO124)*AC124</f>
        <v>0</v>
      </c>
      <c r="AJ124" s="37"/>
      <c r="AK124" s="37"/>
      <c r="AM124" s="37">
        <f t="shared" si="34"/>
        <v>0</v>
      </c>
      <c r="AN124" s="37">
        <f t="shared" si="35"/>
        <v>0</v>
      </c>
      <c r="AO124" s="37">
        <f t="shared" si="36"/>
        <v>0</v>
      </c>
      <c r="AP124" s="37">
        <f t="shared" si="37"/>
        <v>0</v>
      </c>
      <c r="AQ124" s="37">
        <f t="shared" si="38"/>
        <v>0</v>
      </c>
      <c r="AR124" s="37">
        <f t="shared" si="39"/>
        <v>0</v>
      </c>
      <c r="AS124" s="37">
        <f t="shared" si="40"/>
        <v>0</v>
      </c>
      <c r="AT124" s="37">
        <f t="shared" si="54"/>
        <v>0</v>
      </c>
      <c r="AU124" s="37">
        <f t="shared" si="55"/>
        <v>0</v>
      </c>
      <c r="AV124" s="37">
        <f t="shared" si="56"/>
        <v>0</v>
      </c>
      <c r="AW124" s="37">
        <f t="shared" si="57"/>
        <v>0</v>
      </c>
      <c r="AX124" s="37">
        <f t="shared" si="41"/>
        <v>0</v>
      </c>
      <c r="AY124" s="37"/>
      <c r="AZ124" s="37"/>
      <c r="BB124" s="37">
        <f t="shared" si="42"/>
        <v>0</v>
      </c>
      <c r="BC124" s="37">
        <f t="shared" si="43"/>
        <v>0</v>
      </c>
      <c r="BD124" s="37">
        <f t="shared" si="44"/>
        <v>0</v>
      </c>
      <c r="BE124" s="37">
        <f t="shared" si="45"/>
        <v>0</v>
      </c>
      <c r="BF124" s="37">
        <f t="shared" si="46"/>
        <v>0</v>
      </c>
      <c r="BG124" s="37">
        <f t="shared" si="47"/>
        <v>0</v>
      </c>
      <c r="BH124" s="37">
        <f t="shared" si="58"/>
        <v>0</v>
      </c>
      <c r="BJ124" s="37"/>
      <c r="BL124" s="37">
        <f>IF(Uttag!F124="",Uttag!E124,0)/IF(Uttag!$F$2=Listor!$B$5,I124,1)</f>
        <v>0</v>
      </c>
      <c r="BM124" s="37">
        <f>Uttag!F124/IF(Uttag!$F$2=Listor!$B$5,I124,1)</f>
        <v>0</v>
      </c>
      <c r="BO124" s="81">
        <f t="shared" si="48"/>
        <v>1</v>
      </c>
      <c r="BP124" s="37">
        <f>IF(OR(BO124&gt;=10,BO124&lt;=4),Indata!$B$9,Indata!$B$10)</f>
        <v>0</v>
      </c>
    </row>
    <row r="125" spans="4:68" x14ac:dyDescent="0.25">
      <c r="D125" s="148">
        <f t="shared" si="59"/>
        <v>45320</v>
      </c>
      <c r="E125" s="140"/>
      <c r="F125" s="141"/>
      <c r="G125" s="148"/>
      <c r="H125" s="37">
        <f t="shared" si="49"/>
        <v>0</v>
      </c>
      <c r="I125" s="81">
        <f>24+SUMIFS(Listor!$C$16:$C$17,Listor!$B$16:$B$17,Uttag!D125)</f>
        <v>24</v>
      </c>
      <c r="J125" s="37">
        <f t="shared" si="31"/>
        <v>0</v>
      </c>
      <c r="K125" s="37"/>
      <c r="L125" s="160"/>
      <c r="M125" s="207">
        <v>1</v>
      </c>
      <c r="N125" s="207">
        <v>0</v>
      </c>
      <c r="O125" s="151"/>
      <c r="P125" s="166"/>
      <c r="Q125" s="167"/>
      <c r="S125" s="37">
        <f t="shared" si="30"/>
        <v>0</v>
      </c>
      <c r="U125" s="37">
        <f>(M125+(1-M125)*(1-N125))*L125*_xlfn.XLOOKUP(BO125,Priser!$A$4:$A$15,Priser!$J$4:$J$15)</f>
        <v>0</v>
      </c>
      <c r="V125" s="37">
        <f>AQ125*(SUMIFS(Priser!$J$4:$J$15,Priser!$A$4:$A$15,BO125)-(SUMIFS(Priser!$H$4:$H$15,Priser!$A$4:$A$15,BO125)/SUMIFS(Priser!$I$4:$I$15,Priser!$A$4:$A$15,BO125)))+AP125*(SUMIFS(Priser!$J$4:$J$15,Priser!$A$4:$A$15,BO125)-Priser!$E$6/SUMIFS(Priser!$I$4:$I$15,Priser!$A$4:$A$15,BO125))+AO125*(SUMIFS(Priser!$J$4:$J$15,Priser!$A$4:$A$15,BO125)-Priser!$D$5/SUMIFS(Priser!$I$4:$I$15,Priser!$A$4:$A$15,BO125))+AN125*(SUMIFS(Priser!$J$4:$J$15,Priser!$A$4:$A$15,BO125)-Priser!$C$4/SUMIFS(Priser!$I$4:$I$15,Priser!$A$4:$A$15,BO125))+AM125*(SUMIFS(Priser!$J$4:$J$15,Priser!$A$4:$A$15,BO125)-Priser!$B$4/SUMIFS(Priser!$I$4:$I$15,Priser!$A$4:$A$15,BO125))</f>
        <v>0</v>
      </c>
      <c r="W125" s="37">
        <f t="shared" si="50"/>
        <v>0</v>
      </c>
      <c r="X125" s="37"/>
      <c r="AA125" s="37">
        <f t="shared" si="32"/>
        <v>0</v>
      </c>
      <c r="AB125" s="37">
        <f t="shared" si="51"/>
        <v>0</v>
      </c>
      <c r="AC125" s="37">
        <f t="shared" si="33"/>
        <v>0</v>
      </c>
      <c r="AD125" s="37">
        <f t="shared" si="52"/>
        <v>0</v>
      </c>
      <c r="AE125" s="37">
        <f>IF(AD125&gt;=Priser!$L$7,Priser!$M$7,IF(AD125&gt;=Priser!$L$6,Priser!$M$6,IF(AD125&gt;=Priser!$L$5,Priser!$M$5,IF(AD125&gt;=Priser!$L$4,Priser!$M$4))))</f>
        <v>0</v>
      </c>
      <c r="AF125" s="37">
        <f>AE125*SUMIFS(Priser!$J$4:$J$15,Priser!$A$4:$A$15,$BO125)*AB125</f>
        <v>0</v>
      </c>
      <c r="AG125" s="37">
        <f t="shared" si="53"/>
        <v>0</v>
      </c>
      <c r="AH125" s="37">
        <f>IF(AG125&gt;=Priser!$N$7,Priser!$O$7,IF(AG125&gt;=Priser!$N$6,Priser!$O$6,IF(AG125&gt;=Priser!$N$5,Priser!$O$5,IF(AG125&gt;=Priser!$N$4,Priser!$O$4))))</f>
        <v>0</v>
      </c>
      <c r="AI125" s="37">
        <f>AH125*SUMIFS(Priser!$J$4:$J$15,Priser!$A$4:$A$15,$BO125)*AC125</f>
        <v>0</v>
      </c>
      <c r="AJ125" s="37"/>
      <c r="AK125" s="37"/>
      <c r="AM125" s="37">
        <f t="shared" si="34"/>
        <v>0</v>
      </c>
      <c r="AN125" s="37">
        <f t="shared" si="35"/>
        <v>0</v>
      </c>
      <c r="AO125" s="37">
        <f t="shared" si="36"/>
        <v>0</v>
      </c>
      <c r="AP125" s="37">
        <f t="shared" si="37"/>
        <v>0</v>
      </c>
      <c r="AQ125" s="37">
        <f t="shared" si="38"/>
        <v>0</v>
      </c>
      <c r="AR125" s="37">
        <f t="shared" si="39"/>
        <v>0</v>
      </c>
      <c r="AS125" s="37">
        <f t="shared" si="40"/>
        <v>0</v>
      </c>
      <c r="AT125" s="37">
        <f t="shared" si="54"/>
        <v>0</v>
      </c>
      <c r="AU125" s="37">
        <f t="shared" si="55"/>
        <v>0</v>
      </c>
      <c r="AV125" s="37">
        <f t="shared" si="56"/>
        <v>0</v>
      </c>
      <c r="AW125" s="37">
        <f t="shared" si="57"/>
        <v>0</v>
      </c>
      <c r="AX125" s="37">
        <f t="shared" si="41"/>
        <v>0</v>
      </c>
      <c r="AY125" s="37"/>
      <c r="AZ125" s="37"/>
      <c r="BB125" s="37">
        <f t="shared" si="42"/>
        <v>0</v>
      </c>
      <c r="BC125" s="37">
        <f t="shared" si="43"/>
        <v>0</v>
      </c>
      <c r="BD125" s="37">
        <f t="shared" si="44"/>
        <v>0</v>
      </c>
      <c r="BE125" s="37">
        <f t="shared" si="45"/>
        <v>0</v>
      </c>
      <c r="BF125" s="37">
        <f t="shared" si="46"/>
        <v>0</v>
      </c>
      <c r="BG125" s="37">
        <f t="shared" si="47"/>
        <v>0</v>
      </c>
      <c r="BH125" s="37">
        <f t="shared" si="58"/>
        <v>0</v>
      </c>
      <c r="BJ125" s="37"/>
      <c r="BL125" s="37">
        <f>IF(Uttag!F125="",Uttag!E125,0)/IF(Uttag!$F$2=Listor!$B$5,I125,1)</f>
        <v>0</v>
      </c>
      <c r="BM125" s="37">
        <f>Uttag!F125/IF(Uttag!$F$2=Listor!$B$5,I125,1)</f>
        <v>0</v>
      </c>
      <c r="BO125" s="81">
        <f t="shared" si="48"/>
        <v>1</v>
      </c>
      <c r="BP125" s="37">
        <f>IF(OR(BO125&gt;=10,BO125&lt;=4),Indata!$B$9,Indata!$B$10)</f>
        <v>0</v>
      </c>
    </row>
    <row r="126" spans="4:68" x14ac:dyDescent="0.25">
      <c r="D126" s="148">
        <f t="shared" si="59"/>
        <v>45321</v>
      </c>
      <c r="E126" s="140"/>
      <c r="F126" s="141"/>
      <c r="G126" s="148"/>
      <c r="H126" s="37">
        <f t="shared" si="49"/>
        <v>0</v>
      </c>
      <c r="I126" s="81">
        <f>24+SUMIFS(Listor!$C$16:$C$17,Listor!$B$16:$B$17,Uttag!D126)</f>
        <v>24</v>
      </c>
      <c r="J126" s="37">
        <f t="shared" si="31"/>
        <v>0</v>
      </c>
      <c r="K126" s="37"/>
      <c r="L126" s="160"/>
      <c r="M126" s="207">
        <v>1</v>
      </c>
      <c r="N126" s="207">
        <v>0</v>
      </c>
      <c r="O126" s="151"/>
      <c r="P126" s="166"/>
      <c r="Q126" s="167"/>
      <c r="S126" s="37">
        <f t="shared" si="30"/>
        <v>0</v>
      </c>
      <c r="U126" s="37">
        <f>(M126+(1-M126)*(1-N126))*L126*_xlfn.XLOOKUP(BO126,Priser!$A$4:$A$15,Priser!$J$4:$J$15)</f>
        <v>0</v>
      </c>
      <c r="V126" s="37">
        <f>AQ126*(SUMIFS(Priser!$J$4:$J$15,Priser!$A$4:$A$15,BO126)-(SUMIFS(Priser!$H$4:$H$15,Priser!$A$4:$A$15,BO126)/SUMIFS(Priser!$I$4:$I$15,Priser!$A$4:$A$15,BO126)))+AP126*(SUMIFS(Priser!$J$4:$J$15,Priser!$A$4:$A$15,BO126)-Priser!$E$6/SUMIFS(Priser!$I$4:$I$15,Priser!$A$4:$A$15,BO126))+AO126*(SUMIFS(Priser!$J$4:$J$15,Priser!$A$4:$A$15,BO126)-Priser!$D$5/SUMIFS(Priser!$I$4:$I$15,Priser!$A$4:$A$15,BO126))+AN126*(SUMIFS(Priser!$J$4:$J$15,Priser!$A$4:$A$15,BO126)-Priser!$C$4/SUMIFS(Priser!$I$4:$I$15,Priser!$A$4:$A$15,BO126))+AM126*(SUMIFS(Priser!$J$4:$J$15,Priser!$A$4:$A$15,BO126)-Priser!$B$4/SUMIFS(Priser!$I$4:$I$15,Priser!$A$4:$A$15,BO126))</f>
        <v>0</v>
      </c>
      <c r="W126" s="37">
        <f t="shared" si="50"/>
        <v>0</v>
      </c>
      <c r="X126" s="37"/>
      <c r="AA126" s="37">
        <f t="shared" si="32"/>
        <v>0</v>
      </c>
      <c r="AB126" s="37">
        <f t="shared" si="51"/>
        <v>0</v>
      </c>
      <c r="AC126" s="37">
        <f t="shared" si="33"/>
        <v>0</v>
      </c>
      <c r="AD126" s="37">
        <f t="shared" si="52"/>
        <v>0</v>
      </c>
      <c r="AE126" s="37">
        <f>IF(AD126&gt;=Priser!$L$7,Priser!$M$7,IF(AD126&gt;=Priser!$L$6,Priser!$M$6,IF(AD126&gt;=Priser!$L$5,Priser!$M$5,IF(AD126&gt;=Priser!$L$4,Priser!$M$4))))</f>
        <v>0</v>
      </c>
      <c r="AF126" s="37">
        <f>AE126*SUMIFS(Priser!$J$4:$J$15,Priser!$A$4:$A$15,$BO126)*AB126</f>
        <v>0</v>
      </c>
      <c r="AG126" s="37">
        <f t="shared" si="53"/>
        <v>0</v>
      </c>
      <c r="AH126" s="37">
        <f>IF(AG126&gt;=Priser!$N$7,Priser!$O$7,IF(AG126&gt;=Priser!$N$6,Priser!$O$6,IF(AG126&gt;=Priser!$N$5,Priser!$O$5,IF(AG126&gt;=Priser!$N$4,Priser!$O$4))))</f>
        <v>0</v>
      </c>
      <c r="AI126" s="37">
        <f>AH126*SUMIFS(Priser!$J$4:$J$15,Priser!$A$4:$A$15,$BO126)*AC126</f>
        <v>0</v>
      </c>
      <c r="AJ126" s="37"/>
      <c r="AK126" s="37"/>
      <c r="AM126" s="37">
        <f t="shared" si="34"/>
        <v>0</v>
      </c>
      <c r="AN126" s="37">
        <f t="shared" si="35"/>
        <v>0</v>
      </c>
      <c r="AO126" s="37">
        <f t="shared" si="36"/>
        <v>0</v>
      </c>
      <c r="AP126" s="37">
        <f t="shared" si="37"/>
        <v>0</v>
      </c>
      <c r="AQ126" s="37">
        <f t="shared" si="38"/>
        <v>0</v>
      </c>
      <c r="AR126" s="37">
        <f t="shared" si="39"/>
        <v>0</v>
      </c>
      <c r="AS126" s="37">
        <f t="shared" si="40"/>
        <v>0</v>
      </c>
      <c r="AT126" s="37">
        <f t="shared" si="54"/>
        <v>0</v>
      </c>
      <c r="AU126" s="37">
        <f t="shared" si="55"/>
        <v>0</v>
      </c>
      <c r="AV126" s="37">
        <f t="shared" si="56"/>
        <v>0</v>
      </c>
      <c r="AW126" s="37">
        <f t="shared" si="57"/>
        <v>0</v>
      </c>
      <c r="AX126" s="37">
        <f t="shared" si="41"/>
        <v>0</v>
      </c>
      <c r="AY126" s="37"/>
      <c r="AZ126" s="37"/>
      <c r="BB126" s="37">
        <f t="shared" si="42"/>
        <v>0</v>
      </c>
      <c r="BC126" s="37">
        <f t="shared" si="43"/>
        <v>0</v>
      </c>
      <c r="BD126" s="37">
        <f t="shared" si="44"/>
        <v>0</v>
      </c>
      <c r="BE126" s="37">
        <f t="shared" si="45"/>
        <v>0</v>
      </c>
      <c r="BF126" s="37">
        <f t="shared" si="46"/>
        <v>0</v>
      </c>
      <c r="BG126" s="37">
        <f t="shared" si="47"/>
        <v>0</v>
      </c>
      <c r="BH126" s="37">
        <f t="shared" si="58"/>
        <v>0</v>
      </c>
      <c r="BJ126" s="37"/>
      <c r="BL126" s="37">
        <f>IF(Uttag!F126="",Uttag!E126,0)/IF(Uttag!$F$2=Listor!$B$5,I126,1)</f>
        <v>0</v>
      </c>
      <c r="BM126" s="37">
        <f>Uttag!F126/IF(Uttag!$F$2=Listor!$B$5,I126,1)</f>
        <v>0</v>
      </c>
      <c r="BO126" s="81">
        <f t="shared" si="48"/>
        <v>1</v>
      </c>
      <c r="BP126" s="37">
        <f>IF(OR(BO126&gt;=10,BO126&lt;=4),Indata!$B$9,Indata!$B$10)</f>
        <v>0</v>
      </c>
    </row>
    <row r="127" spans="4:68" x14ac:dyDescent="0.25">
      <c r="D127" s="148">
        <f t="shared" si="59"/>
        <v>45322</v>
      </c>
      <c r="E127" s="140"/>
      <c r="F127" s="141"/>
      <c r="G127" s="148"/>
      <c r="H127" s="37">
        <f t="shared" si="49"/>
        <v>0</v>
      </c>
      <c r="I127" s="81">
        <f>24+SUMIFS(Listor!$C$16:$C$17,Listor!$B$16:$B$17,Uttag!D127)</f>
        <v>24</v>
      </c>
      <c r="J127" s="37">
        <f t="shared" si="31"/>
        <v>0</v>
      </c>
      <c r="K127" s="37"/>
      <c r="L127" s="160"/>
      <c r="M127" s="207">
        <v>1</v>
      </c>
      <c r="N127" s="207">
        <v>0</v>
      </c>
      <c r="O127" s="151"/>
      <c r="P127" s="166"/>
      <c r="Q127" s="167"/>
      <c r="S127" s="37">
        <f t="shared" si="30"/>
        <v>0</v>
      </c>
      <c r="U127" s="37">
        <f>(M127+(1-M127)*(1-N127))*L127*_xlfn.XLOOKUP(BO127,Priser!$A$4:$A$15,Priser!$J$4:$J$15)</f>
        <v>0</v>
      </c>
      <c r="V127" s="37">
        <f>AQ127*(SUMIFS(Priser!$J$4:$J$15,Priser!$A$4:$A$15,BO127)-(SUMIFS(Priser!$H$4:$H$15,Priser!$A$4:$A$15,BO127)/SUMIFS(Priser!$I$4:$I$15,Priser!$A$4:$A$15,BO127)))+AP127*(SUMIFS(Priser!$J$4:$J$15,Priser!$A$4:$A$15,BO127)-Priser!$E$6/SUMIFS(Priser!$I$4:$I$15,Priser!$A$4:$A$15,BO127))+AO127*(SUMIFS(Priser!$J$4:$J$15,Priser!$A$4:$A$15,BO127)-Priser!$D$5/SUMIFS(Priser!$I$4:$I$15,Priser!$A$4:$A$15,BO127))+AN127*(SUMIFS(Priser!$J$4:$J$15,Priser!$A$4:$A$15,BO127)-Priser!$C$4/SUMIFS(Priser!$I$4:$I$15,Priser!$A$4:$A$15,BO127))+AM127*(SUMIFS(Priser!$J$4:$J$15,Priser!$A$4:$A$15,BO127)-Priser!$B$4/SUMIFS(Priser!$I$4:$I$15,Priser!$A$4:$A$15,BO127))</f>
        <v>0</v>
      </c>
      <c r="W127" s="37">
        <f t="shared" si="50"/>
        <v>0</v>
      </c>
      <c r="X127" s="37"/>
      <c r="AA127" s="37">
        <f t="shared" si="32"/>
        <v>0</v>
      </c>
      <c r="AB127" s="37">
        <f t="shared" si="51"/>
        <v>0</v>
      </c>
      <c r="AC127" s="37">
        <f t="shared" si="33"/>
        <v>0</v>
      </c>
      <c r="AD127" s="37">
        <f t="shared" si="52"/>
        <v>0</v>
      </c>
      <c r="AE127" s="37">
        <f>IF(AD127&gt;=Priser!$L$7,Priser!$M$7,IF(AD127&gt;=Priser!$L$6,Priser!$M$6,IF(AD127&gt;=Priser!$L$5,Priser!$M$5,IF(AD127&gt;=Priser!$L$4,Priser!$M$4))))</f>
        <v>0</v>
      </c>
      <c r="AF127" s="37">
        <f>AE127*SUMIFS(Priser!$J$4:$J$15,Priser!$A$4:$A$15,$BO127)*AB127</f>
        <v>0</v>
      </c>
      <c r="AG127" s="37">
        <f t="shared" si="53"/>
        <v>0</v>
      </c>
      <c r="AH127" s="37">
        <f>IF(AG127&gt;=Priser!$N$7,Priser!$O$7,IF(AG127&gt;=Priser!$N$6,Priser!$O$6,IF(AG127&gt;=Priser!$N$5,Priser!$O$5,IF(AG127&gt;=Priser!$N$4,Priser!$O$4))))</f>
        <v>0</v>
      </c>
      <c r="AI127" s="37">
        <f>AH127*SUMIFS(Priser!$J$4:$J$15,Priser!$A$4:$A$15,$BO127)*AC127</f>
        <v>0</v>
      </c>
      <c r="AJ127" s="37"/>
      <c r="AK127" s="37"/>
      <c r="AM127" s="37">
        <f t="shared" si="34"/>
        <v>0</v>
      </c>
      <c r="AN127" s="37">
        <f t="shared" si="35"/>
        <v>0</v>
      </c>
      <c r="AO127" s="37">
        <f t="shared" si="36"/>
        <v>0</v>
      </c>
      <c r="AP127" s="37">
        <f t="shared" si="37"/>
        <v>0</v>
      </c>
      <c r="AQ127" s="37">
        <f t="shared" si="38"/>
        <v>0</v>
      </c>
      <c r="AR127" s="37">
        <f t="shared" si="39"/>
        <v>0</v>
      </c>
      <c r="AS127" s="37">
        <f t="shared" si="40"/>
        <v>0</v>
      </c>
      <c r="AT127" s="37">
        <f t="shared" si="54"/>
        <v>0</v>
      </c>
      <c r="AU127" s="37">
        <f t="shared" si="55"/>
        <v>0</v>
      </c>
      <c r="AV127" s="37">
        <f t="shared" si="56"/>
        <v>0</v>
      </c>
      <c r="AW127" s="37">
        <f t="shared" si="57"/>
        <v>0</v>
      </c>
      <c r="AX127" s="37">
        <f t="shared" si="41"/>
        <v>0</v>
      </c>
      <c r="AY127" s="37"/>
      <c r="AZ127" s="37"/>
      <c r="BB127" s="37">
        <f t="shared" si="42"/>
        <v>0</v>
      </c>
      <c r="BC127" s="37">
        <f t="shared" si="43"/>
        <v>0</v>
      </c>
      <c r="BD127" s="37">
        <f t="shared" si="44"/>
        <v>0</v>
      </c>
      <c r="BE127" s="37">
        <f t="shared" si="45"/>
        <v>0</v>
      </c>
      <c r="BF127" s="37">
        <f t="shared" si="46"/>
        <v>0</v>
      </c>
      <c r="BG127" s="37">
        <f t="shared" si="47"/>
        <v>0</v>
      </c>
      <c r="BH127" s="37">
        <f t="shared" si="58"/>
        <v>0</v>
      </c>
      <c r="BJ127" s="37"/>
      <c r="BL127" s="37">
        <f>IF(Uttag!F127="",Uttag!E127,0)/IF(Uttag!$F$2=Listor!$B$5,I127,1)</f>
        <v>0</v>
      </c>
      <c r="BM127" s="37">
        <f>Uttag!F127/IF(Uttag!$F$2=Listor!$B$5,I127,1)</f>
        <v>0</v>
      </c>
      <c r="BO127" s="81">
        <f t="shared" si="48"/>
        <v>1</v>
      </c>
      <c r="BP127" s="37">
        <f>IF(OR(BO127&gt;=10,BO127&lt;=4),Indata!$B$9,Indata!$B$10)</f>
        <v>0</v>
      </c>
    </row>
    <row r="128" spans="4:68" x14ac:dyDescent="0.25">
      <c r="D128" s="148">
        <f t="shared" si="59"/>
        <v>45323</v>
      </c>
      <c r="E128" s="140"/>
      <c r="F128" s="141"/>
      <c r="G128" s="148"/>
      <c r="H128" s="37">
        <f t="shared" si="49"/>
        <v>0</v>
      </c>
      <c r="I128" s="81">
        <f>24+SUMIFS(Listor!$C$16:$C$17,Listor!$B$16:$B$17,Uttag!D128)</f>
        <v>24</v>
      </c>
      <c r="J128" s="37">
        <f t="shared" si="31"/>
        <v>0</v>
      </c>
      <c r="K128" s="37"/>
      <c r="L128" s="160"/>
      <c r="M128" s="207">
        <v>1</v>
      </c>
      <c r="N128" s="207">
        <v>0</v>
      </c>
      <c r="O128" s="151"/>
      <c r="P128" s="166"/>
      <c r="Q128" s="167"/>
      <c r="S128" s="37">
        <f t="shared" si="30"/>
        <v>0</v>
      </c>
      <c r="U128" s="37">
        <f>(M128+(1-M128)*(1-N128))*L128*_xlfn.XLOOKUP(BO128,Priser!$A$4:$A$15,Priser!$J$4:$J$15)</f>
        <v>0</v>
      </c>
      <c r="V128" s="37">
        <f>AQ128*(SUMIFS(Priser!$J$4:$J$15,Priser!$A$4:$A$15,BO128)-(SUMIFS(Priser!$H$4:$H$15,Priser!$A$4:$A$15,BO128)/SUMIFS(Priser!$I$4:$I$15,Priser!$A$4:$A$15,BO128)))+AP128*(SUMIFS(Priser!$J$4:$J$15,Priser!$A$4:$A$15,BO128)-Priser!$E$6/SUMIFS(Priser!$I$4:$I$15,Priser!$A$4:$A$15,BO128))+AO128*(SUMIFS(Priser!$J$4:$J$15,Priser!$A$4:$A$15,BO128)-Priser!$D$5/SUMIFS(Priser!$I$4:$I$15,Priser!$A$4:$A$15,BO128))+AN128*(SUMIFS(Priser!$J$4:$J$15,Priser!$A$4:$A$15,BO128)-Priser!$C$4/SUMIFS(Priser!$I$4:$I$15,Priser!$A$4:$A$15,BO128))+AM128*(SUMIFS(Priser!$J$4:$J$15,Priser!$A$4:$A$15,BO128)-Priser!$B$4/SUMIFS(Priser!$I$4:$I$15,Priser!$A$4:$A$15,BO128))</f>
        <v>0</v>
      </c>
      <c r="W128" s="37">
        <f t="shared" si="50"/>
        <v>0</v>
      </c>
      <c r="X128" s="37"/>
      <c r="AA128" s="37">
        <f t="shared" si="32"/>
        <v>0</v>
      </c>
      <c r="AB128" s="37">
        <f t="shared" si="51"/>
        <v>0</v>
      </c>
      <c r="AC128" s="37">
        <f t="shared" si="33"/>
        <v>0</v>
      </c>
      <c r="AD128" s="37">
        <f t="shared" si="52"/>
        <v>0</v>
      </c>
      <c r="AE128" s="37">
        <f>IF(AD128&gt;=Priser!$L$7,Priser!$M$7,IF(AD128&gt;=Priser!$L$6,Priser!$M$6,IF(AD128&gt;=Priser!$L$5,Priser!$M$5,IF(AD128&gt;=Priser!$L$4,Priser!$M$4))))</f>
        <v>0</v>
      </c>
      <c r="AF128" s="37">
        <f>AE128*SUMIFS(Priser!$J$4:$J$15,Priser!$A$4:$A$15,$BO128)*AB128</f>
        <v>0</v>
      </c>
      <c r="AG128" s="37">
        <f t="shared" si="53"/>
        <v>0</v>
      </c>
      <c r="AH128" s="37">
        <f>IF(AG128&gt;=Priser!$N$7,Priser!$O$7,IF(AG128&gt;=Priser!$N$6,Priser!$O$6,IF(AG128&gt;=Priser!$N$5,Priser!$O$5,IF(AG128&gt;=Priser!$N$4,Priser!$O$4))))</f>
        <v>0</v>
      </c>
      <c r="AI128" s="37">
        <f>AH128*SUMIFS(Priser!$J$4:$J$15,Priser!$A$4:$A$15,$BO128)*AC128</f>
        <v>0</v>
      </c>
      <c r="AJ128" s="37"/>
      <c r="AK128" s="37"/>
      <c r="AM128" s="37">
        <f t="shared" si="34"/>
        <v>0</v>
      </c>
      <c r="AN128" s="37">
        <f t="shared" si="35"/>
        <v>0</v>
      </c>
      <c r="AO128" s="37">
        <f t="shared" si="36"/>
        <v>0</v>
      </c>
      <c r="AP128" s="37">
        <f t="shared" si="37"/>
        <v>0</v>
      </c>
      <c r="AQ128" s="37">
        <f t="shared" si="38"/>
        <v>0</v>
      </c>
      <c r="AR128" s="37">
        <f t="shared" si="39"/>
        <v>0</v>
      </c>
      <c r="AS128" s="37">
        <f t="shared" si="40"/>
        <v>0</v>
      </c>
      <c r="AT128" s="37">
        <f t="shared" si="54"/>
        <v>0</v>
      </c>
      <c r="AU128" s="37">
        <f t="shared" si="55"/>
        <v>0</v>
      </c>
      <c r="AV128" s="37">
        <f t="shared" si="56"/>
        <v>0</v>
      </c>
      <c r="AW128" s="37">
        <f t="shared" si="57"/>
        <v>0</v>
      </c>
      <c r="AX128" s="37">
        <f t="shared" si="41"/>
        <v>0</v>
      </c>
      <c r="AY128" s="37"/>
      <c r="AZ128" s="37"/>
      <c r="BB128" s="37">
        <f t="shared" si="42"/>
        <v>0</v>
      </c>
      <c r="BC128" s="37">
        <f t="shared" si="43"/>
        <v>0</v>
      </c>
      <c r="BD128" s="37">
        <f t="shared" si="44"/>
        <v>0</v>
      </c>
      <c r="BE128" s="37">
        <f t="shared" si="45"/>
        <v>0</v>
      </c>
      <c r="BF128" s="37">
        <f t="shared" si="46"/>
        <v>0</v>
      </c>
      <c r="BG128" s="37">
        <f t="shared" si="47"/>
        <v>0</v>
      </c>
      <c r="BH128" s="37">
        <f t="shared" si="58"/>
        <v>0</v>
      </c>
      <c r="BJ128" s="37"/>
      <c r="BL128" s="37">
        <f>IF(Uttag!F128="",Uttag!E128,0)/IF(Uttag!$F$2=Listor!$B$5,I128,1)</f>
        <v>0</v>
      </c>
      <c r="BM128" s="37">
        <f>Uttag!F128/IF(Uttag!$F$2=Listor!$B$5,I128,1)</f>
        <v>0</v>
      </c>
      <c r="BO128" s="81">
        <f t="shared" si="48"/>
        <v>2</v>
      </c>
      <c r="BP128" s="37">
        <f>IF(OR(BO128&gt;=10,BO128&lt;=4),Indata!$B$9,Indata!$B$10)</f>
        <v>0</v>
      </c>
    </row>
    <row r="129" spans="4:68" x14ac:dyDescent="0.25">
      <c r="D129" s="148">
        <f t="shared" si="59"/>
        <v>45324</v>
      </c>
      <c r="E129" s="140"/>
      <c r="F129" s="141"/>
      <c r="G129" s="148"/>
      <c r="H129" s="37">
        <f t="shared" si="49"/>
        <v>0</v>
      </c>
      <c r="I129" s="81">
        <f>24+SUMIFS(Listor!$C$16:$C$17,Listor!$B$16:$B$17,Uttag!D129)</f>
        <v>24</v>
      </c>
      <c r="J129" s="37">
        <f t="shared" si="31"/>
        <v>0</v>
      </c>
      <c r="K129" s="37"/>
      <c r="L129" s="160"/>
      <c r="M129" s="207">
        <v>1</v>
      </c>
      <c r="N129" s="207">
        <v>0</v>
      </c>
      <c r="O129" s="151"/>
      <c r="P129" s="166"/>
      <c r="Q129" s="167"/>
      <c r="S129" s="37">
        <f t="shared" si="30"/>
        <v>0</v>
      </c>
      <c r="U129" s="37">
        <f>(M129+(1-M129)*(1-N129))*L129*_xlfn.XLOOKUP(BO129,Priser!$A$4:$A$15,Priser!$J$4:$J$15)</f>
        <v>0</v>
      </c>
      <c r="V129" s="37">
        <f>AQ129*(SUMIFS(Priser!$J$4:$J$15,Priser!$A$4:$A$15,BO129)-(SUMIFS(Priser!$H$4:$H$15,Priser!$A$4:$A$15,BO129)/SUMIFS(Priser!$I$4:$I$15,Priser!$A$4:$A$15,BO129)))+AP129*(SUMIFS(Priser!$J$4:$J$15,Priser!$A$4:$A$15,BO129)-Priser!$E$6/SUMIFS(Priser!$I$4:$I$15,Priser!$A$4:$A$15,BO129))+AO129*(SUMIFS(Priser!$J$4:$J$15,Priser!$A$4:$A$15,BO129)-Priser!$D$5/SUMIFS(Priser!$I$4:$I$15,Priser!$A$4:$A$15,BO129))+AN129*(SUMIFS(Priser!$J$4:$J$15,Priser!$A$4:$A$15,BO129)-Priser!$C$4/SUMIFS(Priser!$I$4:$I$15,Priser!$A$4:$A$15,BO129))+AM129*(SUMIFS(Priser!$J$4:$J$15,Priser!$A$4:$A$15,BO129)-Priser!$B$4/SUMIFS(Priser!$I$4:$I$15,Priser!$A$4:$A$15,BO129))</f>
        <v>0</v>
      </c>
      <c r="W129" s="37">
        <f t="shared" si="50"/>
        <v>0</v>
      </c>
      <c r="X129" s="37"/>
      <c r="AA129" s="37">
        <f t="shared" si="32"/>
        <v>0</v>
      </c>
      <c r="AB129" s="37">
        <f t="shared" si="51"/>
        <v>0</v>
      </c>
      <c r="AC129" s="37">
        <f t="shared" si="33"/>
        <v>0</v>
      </c>
      <c r="AD129" s="37">
        <f t="shared" si="52"/>
        <v>0</v>
      </c>
      <c r="AE129" s="37">
        <f>IF(AD129&gt;=Priser!$L$7,Priser!$M$7,IF(AD129&gt;=Priser!$L$6,Priser!$M$6,IF(AD129&gt;=Priser!$L$5,Priser!$M$5,IF(AD129&gt;=Priser!$L$4,Priser!$M$4))))</f>
        <v>0</v>
      </c>
      <c r="AF129" s="37">
        <f>AE129*SUMIFS(Priser!$J$4:$J$15,Priser!$A$4:$A$15,$BO129)*AB129</f>
        <v>0</v>
      </c>
      <c r="AG129" s="37">
        <f t="shared" si="53"/>
        <v>0</v>
      </c>
      <c r="AH129" s="37">
        <f>IF(AG129&gt;=Priser!$N$7,Priser!$O$7,IF(AG129&gt;=Priser!$N$6,Priser!$O$6,IF(AG129&gt;=Priser!$N$5,Priser!$O$5,IF(AG129&gt;=Priser!$N$4,Priser!$O$4))))</f>
        <v>0</v>
      </c>
      <c r="AI129" s="37">
        <f>AH129*SUMIFS(Priser!$J$4:$J$15,Priser!$A$4:$A$15,$BO129)*AC129</f>
        <v>0</v>
      </c>
      <c r="AJ129" s="37"/>
      <c r="AK129" s="37"/>
      <c r="AM129" s="37">
        <f t="shared" si="34"/>
        <v>0</v>
      </c>
      <c r="AN129" s="37">
        <f t="shared" si="35"/>
        <v>0</v>
      </c>
      <c r="AO129" s="37">
        <f t="shared" si="36"/>
        <v>0</v>
      </c>
      <c r="AP129" s="37">
        <f t="shared" si="37"/>
        <v>0</v>
      </c>
      <c r="AQ129" s="37">
        <f t="shared" si="38"/>
        <v>0</v>
      </c>
      <c r="AR129" s="37">
        <f t="shared" si="39"/>
        <v>0</v>
      </c>
      <c r="AS129" s="37">
        <f t="shared" si="40"/>
        <v>0</v>
      </c>
      <c r="AT129" s="37">
        <f t="shared" si="54"/>
        <v>0</v>
      </c>
      <c r="AU129" s="37">
        <f t="shared" si="55"/>
        <v>0</v>
      </c>
      <c r="AV129" s="37">
        <f t="shared" si="56"/>
        <v>0</v>
      </c>
      <c r="AW129" s="37">
        <f t="shared" si="57"/>
        <v>0</v>
      </c>
      <c r="AX129" s="37">
        <f t="shared" si="41"/>
        <v>0</v>
      </c>
      <c r="AY129" s="37"/>
      <c r="AZ129" s="37"/>
      <c r="BB129" s="37">
        <f t="shared" si="42"/>
        <v>0</v>
      </c>
      <c r="BC129" s="37">
        <f t="shared" si="43"/>
        <v>0</v>
      </c>
      <c r="BD129" s="37">
        <f t="shared" si="44"/>
        <v>0</v>
      </c>
      <c r="BE129" s="37">
        <f t="shared" si="45"/>
        <v>0</v>
      </c>
      <c r="BF129" s="37">
        <f t="shared" si="46"/>
        <v>0</v>
      </c>
      <c r="BG129" s="37">
        <f t="shared" si="47"/>
        <v>0</v>
      </c>
      <c r="BH129" s="37">
        <f t="shared" si="58"/>
        <v>0</v>
      </c>
      <c r="BJ129" s="37"/>
      <c r="BL129" s="37">
        <f>IF(Uttag!F129="",Uttag!E129,0)/IF(Uttag!$F$2=Listor!$B$5,I129,1)</f>
        <v>0</v>
      </c>
      <c r="BM129" s="37">
        <f>Uttag!F129/IF(Uttag!$F$2=Listor!$B$5,I129,1)</f>
        <v>0</v>
      </c>
      <c r="BO129" s="81">
        <f t="shared" si="48"/>
        <v>2</v>
      </c>
      <c r="BP129" s="37">
        <f>IF(OR(BO129&gt;=10,BO129&lt;=4),Indata!$B$9,Indata!$B$10)</f>
        <v>0</v>
      </c>
    </row>
    <row r="130" spans="4:68" x14ac:dyDescent="0.25">
      <c r="D130" s="148">
        <f t="shared" si="59"/>
        <v>45325</v>
      </c>
      <c r="E130" s="140"/>
      <c r="F130" s="141"/>
      <c r="G130" s="148"/>
      <c r="H130" s="37">
        <f t="shared" si="49"/>
        <v>0</v>
      </c>
      <c r="I130" s="81">
        <f>24+SUMIFS(Listor!$C$16:$C$17,Listor!$B$16:$B$17,Uttag!D130)</f>
        <v>24</v>
      </c>
      <c r="J130" s="37">
        <f t="shared" si="31"/>
        <v>0</v>
      </c>
      <c r="K130" s="37"/>
      <c r="L130" s="160"/>
      <c r="M130" s="207">
        <v>1</v>
      </c>
      <c r="N130" s="207">
        <v>0</v>
      </c>
      <c r="O130" s="151"/>
      <c r="P130" s="166"/>
      <c r="Q130" s="167"/>
      <c r="S130" s="37">
        <f t="shared" si="30"/>
        <v>0</v>
      </c>
      <c r="U130" s="37">
        <f>(M130+(1-M130)*(1-N130))*L130*_xlfn.XLOOKUP(BO130,Priser!$A$4:$A$15,Priser!$J$4:$J$15)</f>
        <v>0</v>
      </c>
      <c r="V130" s="37">
        <f>AQ130*(SUMIFS(Priser!$J$4:$J$15,Priser!$A$4:$A$15,BO130)-(SUMIFS(Priser!$H$4:$H$15,Priser!$A$4:$A$15,BO130)/SUMIFS(Priser!$I$4:$I$15,Priser!$A$4:$A$15,BO130)))+AP130*(SUMIFS(Priser!$J$4:$J$15,Priser!$A$4:$A$15,BO130)-Priser!$E$6/SUMIFS(Priser!$I$4:$I$15,Priser!$A$4:$A$15,BO130))+AO130*(SUMIFS(Priser!$J$4:$J$15,Priser!$A$4:$A$15,BO130)-Priser!$D$5/SUMIFS(Priser!$I$4:$I$15,Priser!$A$4:$A$15,BO130))+AN130*(SUMIFS(Priser!$J$4:$J$15,Priser!$A$4:$A$15,BO130)-Priser!$C$4/SUMIFS(Priser!$I$4:$I$15,Priser!$A$4:$A$15,BO130))+AM130*(SUMIFS(Priser!$J$4:$J$15,Priser!$A$4:$A$15,BO130)-Priser!$B$4/SUMIFS(Priser!$I$4:$I$15,Priser!$A$4:$A$15,BO130))</f>
        <v>0</v>
      </c>
      <c r="W130" s="37">
        <f t="shared" si="50"/>
        <v>0</v>
      </c>
      <c r="X130" s="37"/>
      <c r="AA130" s="37">
        <f t="shared" si="32"/>
        <v>0</v>
      </c>
      <c r="AB130" s="37">
        <f t="shared" si="51"/>
        <v>0</v>
      </c>
      <c r="AC130" s="37">
        <f t="shared" si="33"/>
        <v>0</v>
      </c>
      <c r="AD130" s="37">
        <f t="shared" si="52"/>
        <v>0</v>
      </c>
      <c r="AE130" s="37">
        <f>IF(AD130&gt;=Priser!$L$7,Priser!$M$7,IF(AD130&gt;=Priser!$L$6,Priser!$M$6,IF(AD130&gt;=Priser!$L$5,Priser!$M$5,IF(AD130&gt;=Priser!$L$4,Priser!$M$4))))</f>
        <v>0</v>
      </c>
      <c r="AF130" s="37">
        <f>AE130*SUMIFS(Priser!$J$4:$J$15,Priser!$A$4:$A$15,$BO130)*AB130</f>
        <v>0</v>
      </c>
      <c r="AG130" s="37">
        <f t="shared" si="53"/>
        <v>0</v>
      </c>
      <c r="AH130" s="37">
        <f>IF(AG130&gt;=Priser!$N$7,Priser!$O$7,IF(AG130&gt;=Priser!$N$6,Priser!$O$6,IF(AG130&gt;=Priser!$N$5,Priser!$O$5,IF(AG130&gt;=Priser!$N$4,Priser!$O$4))))</f>
        <v>0</v>
      </c>
      <c r="AI130" s="37">
        <f>AH130*SUMIFS(Priser!$J$4:$J$15,Priser!$A$4:$A$15,$BO130)*AC130</f>
        <v>0</v>
      </c>
      <c r="AJ130" s="37"/>
      <c r="AK130" s="37"/>
      <c r="AM130" s="37">
        <f t="shared" si="34"/>
        <v>0</v>
      </c>
      <c r="AN130" s="37">
        <f t="shared" si="35"/>
        <v>0</v>
      </c>
      <c r="AO130" s="37">
        <f t="shared" si="36"/>
        <v>0</v>
      </c>
      <c r="AP130" s="37">
        <f t="shared" si="37"/>
        <v>0</v>
      </c>
      <c r="AQ130" s="37">
        <f t="shared" si="38"/>
        <v>0</v>
      </c>
      <c r="AR130" s="37">
        <f t="shared" si="39"/>
        <v>0</v>
      </c>
      <c r="AS130" s="37">
        <f t="shared" si="40"/>
        <v>0</v>
      </c>
      <c r="AT130" s="37">
        <f t="shared" si="54"/>
        <v>0</v>
      </c>
      <c r="AU130" s="37">
        <f t="shared" si="55"/>
        <v>0</v>
      </c>
      <c r="AV130" s="37">
        <f t="shared" si="56"/>
        <v>0</v>
      </c>
      <c r="AW130" s="37">
        <f t="shared" si="57"/>
        <v>0</v>
      </c>
      <c r="AX130" s="37">
        <f t="shared" si="41"/>
        <v>0</v>
      </c>
      <c r="AY130" s="37"/>
      <c r="AZ130" s="37"/>
      <c r="BB130" s="37">
        <f t="shared" si="42"/>
        <v>0</v>
      </c>
      <c r="BC130" s="37">
        <f t="shared" si="43"/>
        <v>0</v>
      </c>
      <c r="BD130" s="37">
        <f t="shared" si="44"/>
        <v>0</v>
      </c>
      <c r="BE130" s="37">
        <f t="shared" si="45"/>
        <v>0</v>
      </c>
      <c r="BF130" s="37">
        <f t="shared" si="46"/>
        <v>0</v>
      </c>
      <c r="BG130" s="37">
        <f t="shared" si="47"/>
        <v>0</v>
      </c>
      <c r="BH130" s="37">
        <f t="shared" si="58"/>
        <v>0</v>
      </c>
      <c r="BJ130" s="37"/>
      <c r="BL130" s="37">
        <f>IF(Uttag!F130="",Uttag!E130,0)/IF(Uttag!$F$2=Listor!$B$5,I130,1)</f>
        <v>0</v>
      </c>
      <c r="BM130" s="37">
        <f>Uttag!F130/IF(Uttag!$F$2=Listor!$B$5,I130,1)</f>
        <v>0</v>
      </c>
      <c r="BO130" s="81">
        <f t="shared" si="48"/>
        <v>2</v>
      </c>
      <c r="BP130" s="37">
        <f>IF(OR(BO130&gt;=10,BO130&lt;=4),Indata!$B$9,Indata!$B$10)</f>
        <v>0</v>
      </c>
    </row>
    <row r="131" spans="4:68" x14ac:dyDescent="0.25">
      <c r="D131" s="148">
        <f t="shared" si="59"/>
        <v>45326</v>
      </c>
      <c r="E131" s="140"/>
      <c r="F131" s="141"/>
      <c r="G131" s="148"/>
      <c r="H131" s="37">
        <f t="shared" si="49"/>
        <v>0</v>
      </c>
      <c r="I131" s="81">
        <f>24+SUMIFS(Listor!$C$16:$C$17,Listor!$B$16:$B$17,Uttag!D131)</f>
        <v>24</v>
      </c>
      <c r="J131" s="37">
        <f t="shared" si="31"/>
        <v>0</v>
      </c>
      <c r="K131" s="37"/>
      <c r="L131" s="160"/>
      <c r="M131" s="207">
        <v>1</v>
      </c>
      <c r="N131" s="207">
        <v>0</v>
      </c>
      <c r="O131" s="151"/>
      <c r="P131" s="166"/>
      <c r="Q131" s="167"/>
      <c r="S131" s="37">
        <f t="shared" si="30"/>
        <v>0</v>
      </c>
      <c r="U131" s="37">
        <f>(M131+(1-M131)*(1-N131))*L131*_xlfn.XLOOKUP(BO131,Priser!$A$4:$A$15,Priser!$J$4:$J$15)</f>
        <v>0</v>
      </c>
      <c r="V131" s="37">
        <f>AQ131*(SUMIFS(Priser!$J$4:$J$15,Priser!$A$4:$A$15,BO131)-(SUMIFS(Priser!$H$4:$H$15,Priser!$A$4:$A$15,BO131)/SUMIFS(Priser!$I$4:$I$15,Priser!$A$4:$A$15,BO131)))+AP131*(SUMIFS(Priser!$J$4:$J$15,Priser!$A$4:$A$15,BO131)-Priser!$E$6/SUMIFS(Priser!$I$4:$I$15,Priser!$A$4:$A$15,BO131))+AO131*(SUMIFS(Priser!$J$4:$J$15,Priser!$A$4:$A$15,BO131)-Priser!$D$5/SUMIFS(Priser!$I$4:$I$15,Priser!$A$4:$A$15,BO131))+AN131*(SUMIFS(Priser!$J$4:$J$15,Priser!$A$4:$A$15,BO131)-Priser!$C$4/SUMIFS(Priser!$I$4:$I$15,Priser!$A$4:$A$15,BO131))+AM131*(SUMIFS(Priser!$J$4:$J$15,Priser!$A$4:$A$15,BO131)-Priser!$B$4/SUMIFS(Priser!$I$4:$I$15,Priser!$A$4:$A$15,BO131))</f>
        <v>0</v>
      </c>
      <c r="W131" s="37">
        <f t="shared" si="50"/>
        <v>0</v>
      </c>
      <c r="X131" s="37"/>
      <c r="AA131" s="37">
        <f t="shared" si="32"/>
        <v>0</v>
      </c>
      <c r="AB131" s="37">
        <f t="shared" si="51"/>
        <v>0</v>
      </c>
      <c r="AC131" s="37">
        <f t="shared" si="33"/>
        <v>0</v>
      </c>
      <c r="AD131" s="37">
        <f t="shared" si="52"/>
        <v>0</v>
      </c>
      <c r="AE131" s="37">
        <f>IF(AD131&gt;=Priser!$L$7,Priser!$M$7,IF(AD131&gt;=Priser!$L$6,Priser!$M$6,IF(AD131&gt;=Priser!$L$5,Priser!$M$5,IF(AD131&gt;=Priser!$L$4,Priser!$M$4))))</f>
        <v>0</v>
      </c>
      <c r="AF131" s="37">
        <f>AE131*SUMIFS(Priser!$J$4:$J$15,Priser!$A$4:$A$15,$BO131)*AB131</f>
        <v>0</v>
      </c>
      <c r="AG131" s="37">
        <f t="shared" si="53"/>
        <v>0</v>
      </c>
      <c r="AH131" s="37">
        <f>IF(AG131&gt;=Priser!$N$7,Priser!$O$7,IF(AG131&gt;=Priser!$N$6,Priser!$O$6,IF(AG131&gt;=Priser!$N$5,Priser!$O$5,IF(AG131&gt;=Priser!$N$4,Priser!$O$4))))</f>
        <v>0</v>
      </c>
      <c r="AI131" s="37">
        <f>AH131*SUMIFS(Priser!$J$4:$J$15,Priser!$A$4:$A$15,$BO131)*AC131</f>
        <v>0</v>
      </c>
      <c r="AJ131" s="37"/>
      <c r="AK131" s="37"/>
      <c r="AM131" s="37">
        <f t="shared" si="34"/>
        <v>0</v>
      </c>
      <c r="AN131" s="37">
        <f t="shared" si="35"/>
        <v>0</v>
      </c>
      <c r="AO131" s="37">
        <f t="shared" si="36"/>
        <v>0</v>
      </c>
      <c r="AP131" s="37">
        <f t="shared" si="37"/>
        <v>0</v>
      </c>
      <c r="AQ131" s="37">
        <f t="shared" si="38"/>
        <v>0</v>
      </c>
      <c r="AR131" s="37">
        <f t="shared" si="39"/>
        <v>0</v>
      </c>
      <c r="AS131" s="37">
        <f t="shared" si="40"/>
        <v>0</v>
      </c>
      <c r="AT131" s="37">
        <f t="shared" si="54"/>
        <v>0</v>
      </c>
      <c r="AU131" s="37">
        <f t="shared" si="55"/>
        <v>0</v>
      </c>
      <c r="AV131" s="37">
        <f t="shared" si="56"/>
        <v>0</v>
      </c>
      <c r="AW131" s="37">
        <f t="shared" si="57"/>
        <v>0</v>
      </c>
      <c r="AX131" s="37">
        <f t="shared" si="41"/>
        <v>0</v>
      </c>
      <c r="AY131" s="37"/>
      <c r="AZ131" s="37"/>
      <c r="BB131" s="37">
        <f t="shared" si="42"/>
        <v>0</v>
      </c>
      <c r="BC131" s="37">
        <f t="shared" si="43"/>
        <v>0</v>
      </c>
      <c r="BD131" s="37">
        <f t="shared" si="44"/>
        <v>0</v>
      </c>
      <c r="BE131" s="37">
        <f t="shared" si="45"/>
        <v>0</v>
      </c>
      <c r="BF131" s="37">
        <f t="shared" si="46"/>
        <v>0</v>
      </c>
      <c r="BG131" s="37">
        <f t="shared" si="47"/>
        <v>0</v>
      </c>
      <c r="BH131" s="37">
        <f t="shared" si="58"/>
        <v>0</v>
      </c>
      <c r="BJ131" s="37"/>
      <c r="BL131" s="37">
        <f>IF(Uttag!F131="",Uttag!E131,0)/IF(Uttag!$F$2=Listor!$B$5,I131,1)</f>
        <v>0</v>
      </c>
      <c r="BM131" s="37">
        <f>Uttag!F131/IF(Uttag!$F$2=Listor!$B$5,I131,1)</f>
        <v>0</v>
      </c>
      <c r="BO131" s="81">
        <f t="shared" si="48"/>
        <v>2</v>
      </c>
      <c r="BP131" s="37">
        <f>IF(OR(BO131&gt;=10,BO131&lt;=4),Indata!$B$9,Indata!$B$10)</f>
        <v>0</v>
      </c>
    </row>
    <row r="132" spans="4:68" x14ac:dyDescent="0.25">
      <c r="D132" s="148">
        <f t="shared" si="59"/>
        <v>45327</v>
      </c>
      <c r="E132" s="140"/>
      <c r="F132" s="141"/>
      <c r="G132" s="148"/>
      <c r="H132" s="37">
        <f t="shared" si="49"/>
        <v>0</v>
      </c>
      <c r="I132" s="81">
        <f>24+SUMIFS(Listor!$C$16:$C$17,Listor!$B$16:$B$17,Uttag!D132)</f>
        <v>24</v>
      </c>
      <c r="J132" s="37">
        <f t="shared" si="31"/>
        <v>0</v>
      </c>
      <c r="K132" s="37"/>
      <c r="L132" s="160"/>
      <c r="M132" s="207">
        <v>1</v>
      </c>
      <c r="N132" s="207">
        <v>0</v>
      </c>
      <c r="O132" s="151"/>
      <c r="P132" s="166"/>
      <c r="Q132" s="167"/>
      <c r="S132" s="37">
        <f t="shared" ref="S132:S195" si="60">BH132</f>
        <v>0</v>
      </c>
      <c r="U132" s="37">
        <f>(M132+(1-M132)*(1-N132))*L132*_xlfn.XLOOKUP(BO132,Priser!$A$4:$A$15,Priser!$J$4:$J$15)</f>
        <v>0</v>
      </c>
      <c r="V132" s="37">
        <f>AQ132*(SUMIFS(Priser!$J$4:$J$15,Priser!$A$4:$A$15,BO132)-(SUMIFS(Priser!$H$4:$H$15,Priser!$A$4:$A$15,BO132)/SUMIFS(Priser!$I$4:$I$15,Priser!$A$4:$A$15,BO132)))+AP132*(SUMIFS(Priser!$J$4:$J$15,Priser!$A$4:$A$15,BO132)-Priser!$E$6/SUMIFS(Priser!$I$4:$I$15,Priser!$A$4:$A$15,BO132))+AO132*(SUMIFS(Priser!$J$4:$J$15,Priser!$A$4:$A$15,BO132)-Priser!$D$5/SUMIFS(Priser!$I$4:$I$15,Priser!$A$4:$A$15,BO132))+AN132*(SUMIFS(Priser!$J$4:$J$15,Priser!$A$4:$A$15,BO132)-Priser!$C$4/SUMIFS(Priser!$I$4:$I$15,Priser!$A$4:$A$15,BO132))+AM132*(SUMIFS(Priser!$J$4:$J$15,Priser!$A$4:$A$15,BO132)-Priser!$B$4/SUMIFS(Priser!$I$4:$I$15,Priser!$A$4:$A$15,BO132))</f>
        <v>0</v>
      </c>
      <c r="W132" s="37">
        <f t="shared" si="50"/>
        <v>0</v>
      </c>
      <c r="X132" s="37"/>
      <c r="AA132" s="37">
        <f t="shared" si="32"/>
        <v>0</v>
      </c>
      <c r="AB132" s="37">
        <f t="shared" si="51"/>
        <v>0</v>
      </c>
      <c r="AC132" s="37">
        <f t="shared" si="33"/>
        <v>0</v>
      </c>
      <c r="AD132" s="37">
        <f t="shared" si="52"/>
        <v>0</v>
      </c>
      <c r="AE132" s="37">
        <f>IF(AD132&gt;=Priser!$L$7,Priser!$M$7,IF(AD132&gt;=Priser!$L$6,Priser!$M$6,IF(AD132&gt;=Priser!$L$5,Priser!$M$5,IF(AD132&gt;=Priser!$L$4,Priser!$M$4))))</f>
        <v>0</v>
      </c>
      <c r="AF132" s="37">
        <f>AE132*SUMIFS(Priser!$J$4:$J$15,Priser!$A$4:$A$15,$BO132)*AB132</f>
        <v>0</v>
      </c>
      <c r="AG132" s="37">
        <f t="shared" si="53"/>
        <v>0</v>
      </c>
      <c r="AH132" s="37">
        <f>IF(AG132&gt;=Priser!$N$7,Priser!$O$7,IF(AG132&gt;=Priser!$N$6,Priser!$O$6,IF(AG132&gt;=Priser!$N$5,Priser!$O$5,IF(AG132&gt;=Priser!$N$4,Priser!$O$4))))</f>
        <v>0</v>
      </c>
      <c r="AI132" s="37">
        <f>AH132*SUMIFS(Priser!$J$4:$J$15,Priser!$A$4:$A$15,$BO132)*AC132</f>
        <v>0</v>
      </c>
      <c r="AJ132" s="37"/>
      <c r="AK132" s="37"/>
      <c r="AM132" s="37">
        <f t="shared" si="34"/>
        <v>0</v>
      </c>
      <c r="AN132" s="37">
        <f t="shared" si="35"/>
        <v>0</v>
      </c>
      <c r="AO132" s="37">
        <f t="shared" si="36"/>
        <v>0</v>
      </c>
      <c r="AP132" s="37">
        <f t="shared" si="37"/>
        <v>0</v>
      </c>
      <c r="AQ132" s="37">
        <f t="shared" si="38"/>
        <v>0</v>
      </c>
      <c r="AR132" s="37">
        <f t="shared" si="39"/>
        <v>0</v>
      </c>
      <c r="AS132" s="37">
        <f t="shared" si="40"/>
        <v>0</v>
      </c>
      <c r="AT132" s="37">
        <f t="shared" si="54"/>
        <v>0</v>
      </c>
      <c r="AU132" s="37">
        <f t="shared" si="55"/>
        <v>0</v>
      </c>
      <c r="AV132" s="37">
        <f t="shared" si="56"/>
        <v>0</v>
      </c>
      <c r="AW132" s="37">
        <f t="shared" si="57"/>
        <v>0</v>
      </c>
      <c r="AX132" s="37">
        <f t="shared" si="41"/>
        <v>0</v>
      </c>
      <c r="AY132" s="37"/>
      <c r="AZ132" s="37"/>
      <c r="BB132" s="37">
        <f t="shared" si="42"/>
        <v>0</v>
      </c>
      <c r="BC132" s="37">
        <f t="shared" si="43"/>
        <v>0</v>
      </c>
      <c r="BD132" s="37">
        <f t="shared" si="44"/>
        <v>0</v>
      </c>
      <c r="BE132" s="37">
        <f t="shared" si="45"/>
        <v>0</v>
      </c>
      <c r="BF132" s="37">
        <f t="shared" si="46"/>
        <v>0</v>
      </c>
      <c r="BG132" s="37">
        <f t="shared" si="47"/>
        <v>0</v>
      </c>
      <c r="BH132" s="37">
        <f t="shared" si="58"/>
        <v>0</v>
      </c>
      <c r="BJ132" s="37"/>
      <c r="BL132" s="37">
        <f>IF(Uttag!F132="",Uttag!E132,0)/IF(Uttag!$F$2=Listor!$B$5,I132,1)</f>
        <v>0</v>
      </c>
      <c r="BM132" s="37">
        <f>Uttag!F132/IF(Uttag!$F$2=Listor!$B$5,I132,1)</f>
        <v>0</v>
      </c>
      <c r="BO132" s="81">
        <f t="shared" si="48"/>
        <v>2</v>
      </c>
      <c r="BP132" s="37">
        <f>IF(OR(BO132&gt;=10,BO132&lt;=4),Indata!$B$9,Indata!$B$10)</f>
        <v>0</v>
      </c>
    </row>
    <row r="133" spans="4:68" x14ac:dyDescent="0.25">
      <c r="D133" s="148">
        <f t="shared" si="59"/>
        <v>45328</v>
      </c>
      <c r="E133" s="140"/>
      <c r="F133" s="141"/>
      <c r="G133" s="148"/>
      <c r="H133" s="37">
        <f t="shared" si="49"/>
        <v>0</v>
      </c>
      <c r="I133" s="81">
        <f>24+SUMIFS(Listor!$C$16:$C$17,Listor!$B$16:$B$17,Uttag!D133)</f>
        <v>24</v>
      </c>
      <c r="J133" s="37">
        <f t="shared" ref="J133:J196" si="61">SUM(BL133:BM133)</f>
        <v>0</v>
      </c>
      <c r="K133" s="37"/>
      <c r="L133" s="160"/>
      <c r="M133" s="207">
        <v>1</v>
      </c>
      <c r="N133" s="207">
        <v>0</v>
      </c>
      <c r="O133" s="151"/>
      <c r="P133" s="166"/>
      <c r="Q133" s="167"/>
      <c r="S133" s="37">
        <f t="shared" si="60"/>
        <v>0</v>
      </c>
      <c r="U133" s="37">
        <f>(M133+(1-M133)*(1-N133))*L133*_xlfn.XLOOKUP(BO133,Priser!$A$4:$A$15,Priser!$J$4:$J$15)</f>
        <v>0</v>
      </c>
      <c r="V133" s="37">
        <f>AQ133*(SUMIFS(Priser!$J$4:$J$15,Priser!$A$4:$A$15,BO133)-(SUMIFS(Priser!$H$4:$H$15,Priser!$A$4:$A$15,BO133)/SUMIFS(Priser!$I$4:$I$15,Priser!$A$4:$A$15,BO133)))+AP133*(SUMIFS(Priser!$J$4:$J$15,Priser!$A$4:$A$15,BO133)-Priser!$E$6/SUMIFS(Priser!$I$4:$I$15,Priser!$A$4:$A$15,BO133))+AO133*(SUMIFS(Priser!$J$4:$J$15,Priser!$A$4:$A$15,BO133)-Priser!$D$5/SUMIFS(Priser!$I$4:$I$15,Priser!$A$4:$A$15,BO133))+AN133*(SUMIFS(Priser!$J$4:$J$15,Priser!$A$4:$A$15,BO133)-Priser!$C$4/SUMIFS(Priser!$I$4:$I$15,Priser!$A$4:$A$15,BO133))+AM133*(SUMIFS(Priser!$J$4:$J$15,Priser!$A$4:$A$15,BO133)-Priser!$B$4/SUMIFS(Priser!$I$4:$I$15,Priser!$A$4:$A$15,BO133))</f>
        <v>0</v>
      </c>
      <c r="W133" s="37">
        <f t="shared" si="50"/>
        <v>0</v>
      </c>
      <c r="X133" s="37"/>
      <c r="AA133" s="37">
        <f t="shared" ref="AA133:AA196" si="62">MAX(J133-BH133,0)</f>
        <v>0</v>
      </c>
      <c r="AB133" s="37">
        <f t="shared" si="51"/>
        <v>0</v>
      </c>
      <c r="AC133" s="37">
        <f t="shared" ref="AC133:AC196" si="63">MAX(J133-BP133,0)</f>
        <v>0</v>
      </c>
      <c r="AD133" s="37">
        <f t="shared" si="52"/>
        <v>0</v>
      </c>
      <c r="AE133" s="37">
        <f>IF(AD133&gt;=Priser!$L$7,Priser!$M$7,IF(AD133&gt;=Priser!$L$6,Priser!$M$6,IF(AD133&gt;=Priser!$L$5,Priser!$M$5,IF(AD133&gt;=Priser!$L$4,Priser!$M$4))))</f>
        <v>0</v>
      </c>
      <c r="AF133" s="37">
        <f>AE133*SUMIFS(Priser!$J$4:$J$15,Priser!$A$4:$A$15,$BO133)*AB133</f>
        <v>0</v>
      </c>
      <c r="AG133" s="37">
        <f t="shared" si="53"/>
        <v>0</v>
      </c>
      <c r="AH133" s="37">
        <f>IF(AG133&gt;=Priser!$N$7,Priser!$O$7,IF(AG133&gt;=Priser!$N$6,Priser!$O$6,IF(AG133&gt;=Priser!$N$5,Priser!$O$5,IF(AG133&gt;=Priser!$N$4,Priser!$O$4))))</f>
        <v>0</v>
      </c>
      <c r="AI133" s="37">
        <f>AH133*SUMIFS(Priser!$J$4:$J$15,Priser!$A$4:$A$15,$BO133)*AC133</f>
        <v>0</v>
      </c>
      <c r="AJ133" s="37"/>
      <c r="AK133" s="37"/>
      <c r="AM133" s="37">
        <f t="shared" ref="AM133:AM196" si="64">IF(AND((P133-SUM(AN133:AR133)&gt;0),(AS133-(P133-SUM(AN133:AR133))&gt;0)),P133-SUM(AN133:AR133),IF((P133-SUM(AN133:AR133))&gt;0,AS133,0))</f>
        <v>0</v>
      </c>
      <c r="AN133" s="37">
        <f t="shared" ref="AN133:AN196" si="65">IF(AND((P133-SUM(AO133:AR133)&gt;0),(AT133-(P133-SUM(AO133:AR133))&gt;0)),P133-SUM(AO133:AR133),IF((P133-SUM(AO133:AR133))&gt;0,AT133,0))</f>
        <v>0</v>
      </c>
      <c r="AO133" s="37">
        <f t="shared" ref="AO133:AO196" si="66">IF(AND((P133-SUM(AP133:AR133)&gt;0),(AU133-(P133-SUM(AP133:AR133))&gt;0)),P133-SUM(AP133:AR133),IF((P133-SUM(AP133:AR133))&gt;0,AU133,0))</f>
        <v>0</v>
      </c>
      <c r="AP133" s="37">
        <f t="shared" ref="AP133:AP196" si="67">IF(AND((P133-SUM(AQ133:AR133)&gt;0),(AV133-(P133-SUM(AQ133:AR133))&gt;0)),P133-SUM(AQ133:AR133),IF((P133-SUM(AQ133:AR133))&gt;0,AV133,0))</f>
        <v>0</v>
      </c>
      <c r="AQ133" s="37">
        <f t="shared" ref="AQ133:AQ196" si="68">IF(AND((P133-AR133)&gt;0,(AW133-(P133-AR133))&gt;0),(P133-AR133),IF((P133-AR133)&gt;0,AW133,0))</f>
        <v>0</v>
      </c>
      <c r="AR133" s="37">
        <f t="shared" ref="AR133:AR196" si="69">IF(AND(L133&gt;0,(L133-P133)&gt;0),P133,L133)</f>
        <v>0</v>
      </c>
      <c r="AS133" s="37">
        <f t="shared" ref="AS133:AS196" si="70">B$8</f>
        <v>0</v>
      </c>
      <c r="AT133" s="37">
        <f t="shared" si="54"/>
        <v>0</v>
      </c>
      <c r="AU133" s="37">
        <f t="shared" si="55"/>
        <v>0</v>
      </c>
      <c r="AV133" s="37">
        <f t="shared" si="56"/>
        <v>0</v>
      </c>
      <c r="AW133" s="37">
        <f t="shared" si="57"/>
        <v>0</v>
      </c>
      <c r="AX133" s="37">
        <f t="shared" ref="AX133:AX196" si="71">Q133+L133</f>
        <v>0</v>
      </c>
      <c r="AY133" s="37"/>
      <c r="AZ133" s="37"/>
      <c r="BB133" s="37">
        <f t="shared" ref="BB133:BB196" si="72">MAX(AS133-AM133,0)</f>
        <v>0</v>
      </c>
      <c r="BC133" s="37">
        <f t="shared" ref="BC133:BC196" si="73">MAX(AT133-AN133,0)</f>
        <v>0</v>
      </c>
      <c r="BD133" s="37">
        <f t="shared" ref="BD133:BD196" si="74">MAX(AU133-AO133,0)</f>
        <v>0</v>
      </c>
      <c r="BE133" s="37">
        <f t="shared" ref="BE133:BE196" si="75">MAX(AV133-AP133,0)</f>
        <v>0</v>
      </c>
      <c r="BF133" s="37">
        <f t="shared" ref="BF133:BF196" si="76">MAX(AW133-AQ133,0)</f>
        <v>0</v>
      </c>
      <c r="BG133" s="37">
        <f t="shared" ref="BG133:BG196" si="77">MAX(AX133-AR133,0)</f>
        <v>0</v>
      </c>
      <c r="BH133" s="37">
        <f t="shared" si="58"/>
        <v>0</v>
      </c>
      <c r="BJ133" s="37"/>
      <c r="BL133" s="37">
        <f>IF(Uttag!F133="",Uttag!E133,0)/IF(Uttag!$F$2=Listor!$B$5,I133,1)</f>
        <v>0</v>
      </c>
      <c r="BM133" s="37">
        <f>Uttag!F133/IF(Uttag!$F$2=Listor!$B$5,I133,1)</f>
        <v>0</v>
      </c>
      <c r="BO133" s="81">
        <f t="shared" ref="BO133:BO196" si="78">MONTH(D133)</f>
        <v>2</v>
      </c>
      <c r="BP133" s="37">
        <f>IF(OR(BO133&gt;=10,BO133&lt;=4),Indata!$B$9,Indata!$B$10)</f>
        <v>0</v>
      </c>
    </row>
    <row r="134" spans="4:68" x14ac:dyDescent="0.25">
      <c r="D134" s="148">
        <f t="shared" si="59"/>
        <v>45329</v>
      </c>
      <c r="E134" s="140"/>
      <c r="F134" s="141"/>
      <c r="G134" s="148"/>
      <c r="H134" s="37">
        <f t="shared" ref="H134:H197" si="79">I134*J134</f>
        <v>0</v>
      </c>
      <c r="I134" s="81">
        <f>24+SUMIFS(Listor!$C$16:$C$17,Listor!$B$16:$B$17,Uttag!D134)</f>
        <v>24</v>
      </c>
      <c r="J134" s="37">
        <f t="shared" si="61"/>
        <v>0</v>
      </c>
      <c r="K134" s="37"/>
      <c r="L134" s="160"/>
      <c r="M134" s="207">
        <v>1</v>
      </c>
      <c r="N134" s="207">
        <v>0</v>
      </c>
      <c r="O134" s="151"/>
      <c r="P134" s="166"/>
      <c r="Q134" s="167"/>
      <c r="S134" s="37">
        <f t="shared" si="60"/>
        <v>0</v>
      </c>
      <c r="U134" s="37">
        <f>(M134+(1-M134)*(1-N134))*L134*_xlfn.XLOOKUP(BO134,Priser!$A$4:$A$15,Priser!$J$4:$J$15)</f>
        <v>0</v>
      </c>
      <c r="V134" s="37">
        <f>AQ134*(SUMIFS(Priser!$J$4:$J$15,Priser!$A$4:$A$15,BO134)-(SUMIFS(Priser!$H$4:$H$15,Priser!$A$4:$A$15,BO134)/SUMIFS(Priser!$I$4:$I$15,Priser!$A$4:$A$15,BO134)))+AP134*(SUMIFS(Priser!$J$4:$J$15,Priser!$A$4:$A$15,BO134)-Priser!$E$6/SUMIFS(Priser!$I$4:$I$15,Priser!$A$4:$A$15,BO134))+AO134*(SUMIFS(Priser!$J$4:$J$15,Priser!$A$4:$A$15,BO134)-Priser!$D$5/SUMIFS(Priser!$I$4:$I$15,Priser!$A$4:$A$15,BO134))+AN134*(SUMIFS(Priser!$J$4:$J$15,Priser!$A$4:$A$15,BO134)-Priser!$C$4/SUMIFS(Priser!$I$4:$I$15,Priser!$A$4:$A$15,BO134))+AM134*(SUMIFS(Priser!$J$4:$J$15,Priser!$A$4:$A$15,BO134)-Priser!$B$4/SUMIFS(Priser!$I$4:$I$15,Priser!$A$4:$A$15,BO134))</f>
        <v>0</v>
      </c>
      <c r="W134" s="37">
        <f t="shared" ref="W134:W197" si="80">AF134+AI134</f>
        <v>0</v>
      </c>
      <c r="X134" s="37"/>
      <c r="AA134" s="37">
        <f t="shared" si="62"/>
        <v>0</v>
      </c>
      <c r="AB134" s="37">
        <f t="shared" ref="AB134:AB196" si="81">AA134-AC134</f>
        <v>0</v>
      </c>
      <c r="AC134" s="37">
        <f t="shared" si="63"/>
        <v>0</v>
      </c>
      <c r="AD134" s="37">
        <f t="shared" ref="AD134:AD197" si="82">COUNTIFS(AB134,"&gt;0")+IF(BO134=BO133,AD133,0)</f>
        <v>0</v>
      </c>
      <c r="AE134" s="37">
        <f>IF(AD134&gt;=Priser!$L$7,Priser!$M$7,IF(AD134&gt;=Priser!$L$6,Priser!$M$6,IF(AD134&gt;=Priser!$L$5,Priser!$M$5,IF(AD134&gt;=Priser!$L$4,Priser!$M$4))))</f>
        <v>0</v>
      </c>
      <c r="AF134" s="37">
        <f>AE134*SUMIFS(Priser!$J$4:$J$15,Priser!$A$4:$A$15,$BO134)*AB134</f>
        <v>0</v>
      </c>
      <c r="AG134" s="37">
        <f t="shared" ref="AG134:AG197" si="83">COUNTIFS(AC134,"&gt;0")+IF(BO134=BO133,AG133,0)</f>
        <v>0</v>
      </c>
      <c r="AH134" s="37">
        <f>IF(AG134&gt;=Priser!$N$7,Priser!$O$7,IF(AG134&gt;=Priser!$N$6,Priser!$O$6,IF(AG134&gt;=Priser!$N$5,Priser!$O$5,IF(AG134&gt;=Priser!$N$4,Priser!$O$4))))</f>
        <v>0</v>
      </c>
      <c r="AI134" s="37">
        <f>AH134*SUMIFS(Priser!$J$4:$J$15,Priser!$A$4:$A$15,$BO134)*AC134</f>
        <v>0</v>
      </c>
      <c r="AJ134" s="37"/>
      <c r="AK134" s="37"/>
      <c r="AM134" s="37">
        <f t="shared" si="64"/>
        <v>0</v>
      </c>
      <c r="AN134" s="37">
        <f t="shared" si="65"/>
        <v>0</v>
      </c>
      <c r="AO134" s="37">
        <f t="shared" si="66"/>
        <v>0</v>
      </c>
      <c r="AP134" s="37">
        <f t="shared" si="67"/>
        <v>0</v>
      </c>
      <c r="AQ134" s="37">
        <f t="shared" si="68"/>
        <v>0</v>
      </c>
      <c r="AR134" s="37">
        <f t="shared" si="69"/>
        <v>0</v>
      </c>
      <c r="AS134" s="37">
        <f t="shared" si="70"/>
        <v>0</v>
      </c>
      <c r="AT134" s="37">
        <f t="shared" ref="AT134:AT197" si="84">IF(OR(BO134&gt;=10,BO134&lt;=4),B$9,$B$12)</f>
        <v>0</v>
      </c>
      <c r="AU134" s="37">
        <f t="shared" ref="AU134:AU197" si="85">IF(OR(BO134&gt;=11,BO134&lt;=3),B$10,)</f>
        <v>0</v>
      </c>
      <c r="AV134" s="37">
        <f t="shared" ref="AV134:AV197" si="86">IF(OR(BO134=12,BO134&lt;=2),B$11,)</f>
        <v>0</v>
      </c>
      <c r="AW134" s="37">
        <f t="shared" ref="AW134:AW197" si="87">_xlfn.XLOOKUP(BO134,$C$14:$C$25,$B$14:$B$25)</f>
        <v>0</v>
      </c>
      <c r="AX134" s="37">
        <f t="shared" si="71"/>
        <v>0</v>
      </c>
      <c r="AY134" s="37"/>
      <c r="AZ134" s="37"/>
      <c r="BB134" s="37">
        <f t="shared" si="72"/>
        <v>0</v>
      </c>
      <c r="BC134" s="37">
        <f t="shared" si="73"/>
        <v>0</v>
      </c>
      <c r="BD134" s="37">
        <f t="shared" si="74"/>
        <v>0</v>
      </c>
      <c r="BE134" s="37">
        <f t="shared" si="75"/>
        <v>0</v>
      </c>
      <c r="BF134" s="37">
        <f t="shared" si="76"/>
        <v>0</v>
      </c>
      <c r="BG134" s="37">
        <f t="shared" si="77"/>
        <v>0</v>
      </c>
      <c r="BH134" s="37">
        <f t="shared" ref="BH134:BH197" si="88">SUM(BB134:BG134)</f>
        <v>0</v>
      </c>
      <c r="BJ134" s="37"/>
      <c r="BL134" s="37">
        <f>IF(Uttag!F134="",Uttag!E134,0)/IF(Uttag!$F$2=Listor!$B$5,I134,1)</f>
        <v>0</v>
      </c>
      <c r="BM134" s="37">
        <f>Uttag!F134/IF(Uttag!$F$2=Listor!$B$5,I134,1)</f>
        <v>0</v>
      </c>
      <c r="BO134" s="81">
        <f t="shared" si="78"/>
        <v>2</v>
      </c>
      <c r="BP134" s="37">
        <f>IF(OR(BO134&gt;=10,BO134&lt;=4),Indata!$B$9,Indata!$B$10)</f>
        <v>0</v>
      </c>
    </row>
    <row r="135" spans="4:68" x14ac:dyDescent="0.25">
      <c r="D135" s="148">
        <f t="shared" ref="D135:D198" si="89">D134+1</f>
        <v>45330</v>
      </c>
      <c r="E135" s="140"/>
      <c r="F135" s="141"/>
      <c r="G135" s="148"/>
      <c r="H135" s="37">
        <f t="shared" si="79"/>
        <v>0</v>
      </c>
      <c r="I135" s="81">
        <f>24+SUMIFS(Listor!$C$16:$C$17,Listor!$B$16:$B$17,Uttag!D135)</f>
        <v>24</v>
      </c>
      <c r="J135" s="37">
        <f t="shared" si="61"/>
        <v>0</v>
      </c>
      <c r="K135" s="37"/>
      <c r="L135" s="160"/>
      <c r="M135" s="207">
        <v>1</v>
      </c>
      <c r="N135" s="207">
        <v>0</v>
      </c>
      <c r="O135" s="151"/>
      <c r="P135" s="166"/>
      <c r="Q135" s="167"/>
      <c r="S135" s="37">
        <f t="shared" si="60"/>
        <v>0</v>
      </c>
      <c r="U135" s="37">
        <f>(M135+(1-M135)*(1-N135))*L135*_xlfn.XLOOKUP(BO135,Priser!$A$4:$A$15,Priser!$J$4:$J$15)</f>
        <v>0</v>
      </c>
      <c r="V135" s="37">
        <f>AQ135*(SUMIFS(Priser!$J$4:$J$15,Priser!$A$4:$A$15,BO135)-(SUMIFS(Priser!$H$4:$H$15,Priser!$A$4:$A$15,BO135)/SUMIFS(Priser!$I$4:$I$15,Priser!$A$4:$A$15,BO135)))+AP135*(SUMIFS(Priser!$J$4:$J$15,Priser!$A$4:$A$15,BO135)-Priser!$E$6/SUMIFS(Priser!$I$4:$I$15,Priser!$A$4:$A$15,BO135))+AO135*(SUMIFS(Priser!$J$4:$J$15,Priser!$A$4:$A$15,BO135)-Priser!$D$5/SUMIFS(Priser!$I$4:$I$15,Priser!$A$4:$A$15,BO135))+AN135*(SUMIFS(Priser!$J$4:$J$15,Priser!$A$4:$A$15,BO135)-Priser!$C$4/SUMIFS(Priser!$I$4:$I$15,Priser!$A$4:$A$15,BO135))+AM135*(SUMIFS(Priser!$J$4:$J$15,Priser!$A$4:$A$15,BO135)-Priser!$B$4/SUMIFS(Priser!$I$4:$I$15,Priser!$A$4:$A$15,BO135))</f>
        <v>0</v>
      </c>
      <c r="W135" s="37">
        <f t="shared" si="80"/>
        <v>0</v>
      </c>
      <c r="X135" s="37"/>
      <c r="AA135" s="37">
        <f t="shared" si="62"/>
        <v>0</v>
      </c>
      <c r="AB135" s="37">
        <f t="shared" si="81"/>
        <v>0</v>
      </c>
      <c r="AC135" s="37">
        <f t="shared" si="63"/>
        <v>0</v>
      </c>
      <c r="AD135" s="37">
        <f t="shared" si="82"/>
        <v>0</v>
      </c>
      <c r="AE135" s="37">
        <f>IF(AD135&gt;=Priser!$L$7,Priser!$M$7,IF(AD135&gt;=Priser!$L$6,Priser!$M$6,IF(AD135&gt;=Priser!$L$5,Priser!$M$5,IF(AD135&gt;=Priser!$L$4,Priser!$M$4))))</f>
        <v>0</v>
      </c>
      <c r="AF135" s="37">
        <f>AE135*SUMIFS(Priser!$J$4:$J$15,Priser!$A$4:$A$15,$BO135)*AB135</f>
        <v>0</v>
      </c>
      <c r="AG135" s="37">
        <f t="shared" si="83"/>
        <v>0</v>
      </c>
      <c r="AH135" s="37">
        <f>IF(AG135&gt;=Priser!$N$7,Priser!$O$7,IF(AG135&gt;=Priser!$N$6,Priser!$O$6,IF(AG135&gt;=Priser!$N$5,Priser!$O$5,IF(AG135&gt;=Priser!$N$4,Priser!$O$4))))</f>
        <v>0</v>
      </c>
      <c r="AI135" s="37">
        <f>AH135*SUMIFS(Priser!$J$4:$J$15,Priser!$A$4:$A$15,$BO135)*AC135</f>
        <v>0</v>
      </c>
      <c r="AJ135" s="37"/>
      <c r="AK135" s="37"/>
      <c r="AM135" s="37">
        <f t="shared" si="64"/>
        <v>0</v>
      </c>
      <c r="AN135" s="37">
        <f t="shared" si="65"/>
        <v>0</v>
      </c>
      <c r="AO135" s="37">
        <f t="shared" si="66"/>
        <v>0</v>
      </c>
      <c r="AP135" s="37">
        <f t="shared" si="67"/>
        <v>0</v>
      </c>
      <c r="AQ135" s="37">
        <f t="shared" si="68"/>
        <v>0</v>
      </c>
      <c r="AR135" s="37">
        <f t="shared" si="69"/>
        <v>0</v>
      </c>
      <c r="AS135" s="37">
        <f t="shared" si="70"/>
        <v>0</v>
      </c>
      <c r="AT135" s="37">
        <f t="shared" si="84"/>
        <v>0</v>
      </c>
      <c r="AU135" s="37">
        <f t="shared" si="85"/>
        <v>0</v>
      </c>
      <c r="AV135" s="37">
        <f t="shared" si="86"/>
        <v>0</v>
      </c>
      <c r="AW135" s="37">
        <f t="shared" si="87"/>
        <v>0</v>
      </c>
      <c r="AX135" s="37">
        <f t="shared" si="71"/>
        <v>0</v>
      </c>
      <c r="AY135" s="37"/>
      <c r="AZ135" s="37"/>
      <c r="BB135" s="37">
        <f t="shared" si="72"/>
        <v>0</v>
      </c>
      <c r="BC135" s="37">
        <f t="shared" si="73"/>
        <v>0</v>
      </c>
      <c r="BD135" s="37">
        <f t="shared" si="74"/>
        <v>0</v>
      </c>
      <c r="BE135" s="37">
        <f t="shared" si="75"/>
        <v>0</v>
      </c>
      <c r="BF135" s="37">
        <f t="shared" si="76"/>
        <v>0</v>
      </c>
      <c r="BG135" s="37">
        <f t="shared" si="77"/>
        <v>0</v>
      </c>
      <c r="BH135" s="37">
        <f t="shared" si="88"/>
        <v>0</v>
      </c>
      <c r="BJ135" s="37"/>
      <c r="BL135" s="37">
        <f>IF(Uttag!F135="",Uttag!E135,0)/IF(Uttag!$F$2=Listor!$B$5,I135,1)</f>
        <v>0</v>
      </c>
      <c r="BM135" s="37">
        <f>Uttag!F135/IF(Uttag!$F$2=Listor!$B$5,I135,1)</f>
        <v>0</v>
      </c>
      <c r="BO135" s="81">
        <f t="shared" si="78"/>
        <v>2</v>
      </c>
      <c r="BP135" s="37">
        <f>IF(OR(BO135&gt;=10,BO135&lt;=4),Indata!$B$9,Indata!$B$10)</f>
        <v>0</v>
      </c>
    </row>
    <row r="136" spans="4:68" x14ac:dyDescent="0.25">
      <c r="D136" s="148">
        <f t="shared" si="89"/>
        <v>45331</v>
      </c>
      <c r="E136" s="140"/>
      <c r="F136" s="141"/>
      <c r="G136" s="148"/>
      <c r="H136" s="37">
        <f t="shared" si="79"/>
        <v>0</v>
      </c>
      <c r="I136" s="81">
        <f>24+SUMIFS(Listor!$C$16:$C$17,Listor!$B$16:$B$17,Uttag!D136)</f>
        <v>24</v>
      </c>
      <c r="J136" s="37">
        <f t="shared" si="61"/>
        <v>0</v>
      </c>
      <c r="K136" s="37"/>
      <c r="L136" s="160"/>
      <c r="M136" s="207">
        <v>1</v>
      </c>
      <c r="N136" s="207">
        <v>0</v>
      </c>
      <c r="O136" s="151"/>
      <c r="P136" s="166"/>
      <c r="Q136" s="167"/>
      <c r="S136" s="37">
        <f t="shared" si="60"/>
        <v>0</v>
      </c>
      <c r="U136" s="37">
        <f>(M136+(1-M136)*(1-N136))*L136*_xlfn.XLOOKUP(BO136,Priser!$A$4:$A$15,Priser!$J$4:$J$15)</f>
        <v>0</v>
      </c>
      <c r="V136" s="37">
        <f>AQ136*(SUMIFS(Priser!$J$4:$J$15,Priser!$A$4:$A$15,BO136)-(SUMIFS(Priser!$H$4:$H$15,Priser!$A$4:$A$15,BO136)/SUMIFS(Priser!$I$4:$I$15,Priser!$A$4:$A$15,BO136)))+AP136*(SUMIFS(Priser!$J$4:$J$15,Priser!$A$4:$A$15,BO136)-Priser!$E$6/SUMIFS(Priser!$I$4:$I$15,Priser!$A$4:$A$15,BO136))+AO136*(SUMIFS(Priser!$J$4:$J$15,Priser!$A$4:$A$15,BO136)-Priser!$D$5/SUMIFS(Priser!$I$4:$I$15,Priser!$A$4:$A$15,BO136))+AN136*(SUMIFS(Priser!$J$4:$J$15,Priser!$A$4:$A$15,BO136)-Priser!$C$4/SUMIFS(Priser!$I$4:$I$15,Priser!$A$4:$A$15,BO136))+AM136*(SUMIFS(Priser!$J$4:$J$15,Priser!$A$4:$A$15,BO136)-Priser!$B$4/SUMIFS(Priser!$I$4:$I$15,Priser!$A$4:$A$15,BO136))</f>
        <v>0</v>
      </c>
      <c r="W136" s="37">
        <f t="shared" si="80"/>
        <v>0</v>
      </c>
      <c r="X136" s="37"/>
      <c r="AA136" s="37">
        <f t="shared" si="62"/>
        <v>0</v>
      </c>
      <c r="AB136" s="37">
        <f t="shared" si="81"/>
        <v>0</v>
      </c>
      <c r="AC136" s="37">
        <f t="shared" si="63"/>
        <v>0</v>
      </c>
      <c r="AD136" s="37">
        <f t="shared" si="82"/>
        <v>0</v>
      </c>
      <c r="AE136" s="37">
        <f>IF(AD136&gt;=Priser!$L$7,Priser!$M$7,IF(AD136&gt;=Priser!$L$6,Priser!$M$6,IF(AD136&gt;=Priser!$L$5,Priser!$M$5,IF(AD136&gt;=Priser!$L$4,Priser!$M$4))))</f>
        <v>0</v>
      </c>
      <c r="AF136" s="37">
        <f>AE136*SUMIFS(Priser!$J$4:$J$15,Priser!$A$4:$A$15,$BO136)*AB136</f>
        <v>0</v>
      </c>
      <c r="AG136" s="37">
        <f t="shared" si="83"/>
        <v>0</v>
      </c>
      <c r="AH136" s="37">
        <f>IF(AG136&gt;=Priser!$N$7,Priser!$O$7,IF(AG136&gt;=Priser!$N$6,Priser!$O$6,IF(AG136&gt;=Priser!$N$5,Priser!$O$5,IF(AG136&gt;=Priser!$N$4,Priser!$O$4))))</f>
        <v>0</v>
      </c>
      <c r="AI136" s="37">
        <f>AH136*SUMIFS(Priser!$J$4:$J$15,Priser!$A$4:$A$15,$BO136)*AC136</f>
        <v>0</v>
      </c>
      <c r="AJ136" s="37"/>
      <c r="AK136" s="37"/>
      <c r="AM136" s="37">
        <f t="shared" si="64"/>
        <v>0</v>
      </c>
      <c r="AN136" s="37">
        <f t="shared" si="65"/>
        <v>0</v>
      </c>
      <c r="AO136" s="37">
        <f t="shared" si="66"/>
        <v>0</v>
      </c>
      <c r="AP136" s="37">
        <f t="shared" si="67"/>
        <v>0</v>
      </c>
      <c r="AQ136" s="37">
        <f t="shared" si="68"/>
        <v>0</v>
      </c>
      <c r="AR136" s="37">
        <f t="shared" si="69"/>
        <v>0</v>
      </c>
      <c r="AS136" s="37">
        <f t="shared" si="70"/>
        <v>0</v>
      </c>
      <c r="AT136" s="37">
        <f t="shared" si="84"/>
        <v>0</v>
      </c>
      <c r="AU136" s="37">
        <f t="shared" si="85"/>
        <v>0</v>
      </c>
      <c r="AV136" s="37">
        <f t="shared" si="86"/>
        <v>0</v>
      </c>
      <c r="AW136" s="37">
        <f t="shared" si="87"/>
        <v>0</v>
      </c>
      <c r="AX136" s="37">
        <f t="shared" si="71"/>
        <v>0</v>
      </c>
      <c r="AY136" s="37"/>
      <c r="AZ136" s="37"/>
      <c r="BB136" s="37">
        <f t="shared" si="72"/>
        <v>0</v>
      </c>
      <c r="BC136" s="37">
        <f t="shared" si="73"/>
        <v>0</v>
      </c>
      <c r="BD136" s="37">
        <f t="shared" si="74"/>
        <v>0</v>
      </c>
      <c r="BE136" s="37">
        <f t="shared" si="75"/>
        <v>0</v>
      </c>
      <c r="BF136" s="37">
        <f t="shared" si="76"/>
        <v>0</v>
      </c>
      <c r="BG136" s="37">
        <f t="shared" si="77"/>
        <v>0</v>
      </c>
      <c r="BH136" s="37">
        <f t="shared" si="88"/>
        <v>0</v>
      </c>
      <c r="BJ136" s="37"/>
      <c r="BL136" s="37">
        <f>IF(Uttag!F136="",Uttag!E136,0)/IF(Uttag!$F$2=Listor!$B$5,I136,1)</f>
        <v>0</v>
      </c>
      <c r="BM136" s="37">
        <f>Uttag!F136/IF(Uttag!$F$2=Listor!$B$5,I136,1)</f>
        <v>0</v>
      </c>
      <c r="BO136" s="81">
        <f t="shared" si="78"/>
        <v>2</v>
      </c>
      <c r="BP136" s="37">
        <f>IF(OR(BO136&gt;=10,BO136&lt;=4),Indata!$B$9,Indata!$B$10)</f>
        <v>0</v>
      </c>
    </row>
    <row r="137" spans="4:68" x14ac:dyDescent="0.25">
      <c r="D137" s="148">
        <f t="shared" si="89"/>
        <v>45332</v>
      </c>
      <c r="E137" s="140"/>
      <c r="F137" s="141"/>
      <c r="G137" s="148"/>
      <c r="H137" s="37">
        <f t="shared" si="79"/>
        <v>0</v>
      </c>
      <c r="I137" s="81">
        <f>24+SUMIFS(Listor!$C$16:$C$17,Listor!$B$16:$B$17,Uttag!D137)</f>
        <v>24</v>
      </c>
      <c r="J137" s="37">
        <f t="shared" si="61"/>
        <v>0</v>
      </c>
      <c r="K137" s="37"/>
      <c r="L137" s="160"/>
      <c r="M137" s="207">
        <v>1</v>
      </c>
      <c r="N137" s="207">
        <v>0</v>
      </c>
      <c r="O137" s="151"/>
      <c r="P137" s="166"/>
      <c r="Q137" s="167"/>
      <c r="S137" s="37">
        <f t="shared" si="60"/>
        <v>0</v>
      </c>
      <c r="U137" s="37">
        <f>(M137+(1-M137)*(1-N137))*L137*_xlfn.XLOOKUP(BO137,Priser!$A$4:$A$15,Priser!$J$4:$J$15)</f>
        <v>0</v>
      </c>
      <c r="V137" s="37">
        <f>AQ137*(SUMIFS(Priser!$J$4:$J$15,Priser!$A$4:$A$15,BO137)-(SUMIFS(Priser!$H$4:$H$15,Priser!$A$4:$A$15,BO137)/SUMIFS(Priser!$I$4:$I$15,Priser!$A$4:$A$15,BO137)))+AP137*(SUMIFS(Priser!$J$4:$J$15,Priser!$A$4:$A$15,BO137)-Priser!$E$6/SUMIFS(Priser!$I$4:$I$15,Priser!$A$4:$A$15,BO137))+AO137*(SUMIFS(Priser!$J$4:$J$15,Priser!$A$4:$A$15,BO137)-Priser!$D$5/SUMIFS(Priser!$I$4:$I$15,Priser!$A$4:$A$15,BO137))+AN137*(SUMIFS(Priser!$J$4:$J$15,Priser!$A$4:$A$15,BO137)-Priser!$C$4/SUMIFS(Priser!$I$4:$I$15,Priser!$A$4:$A$15,BO137))+AM137*(SUMIFS(Priser!$J$4:$J$15,Priser!$A$4:$A$15,BO137)-Priser!$B$4/SUMIFS(Priser!$I$4:$I$15,Priser!$A$4:$A$15,BO137))</f>
        <v>0</v>
      </c>
      <c r="W137" s="37">
        <f t="shared" si="80"/>
        <v>0</v>
      </c>
      <c r="X137" s="37"/>
      <c r="AA137" s="37">
        <f t="shared" si="62"/>
        <v>0</v>
      </c>
      <c r="AB137" s="37">
        <f t="shared" si="81"/>
        <v>0</v>
      </c>
      <c r="AC137" s="37">
        <f t="shared" si="63"/>
        <v>0</v>
      </c>
      <c r="AD137" s="37">
        <f t="shared" si="82"/>
        <v>0</v>
      </c>
      <c r="AE137" s="37">
        <f>IF(AD137&gt;=Priser!$L$7,Priser!$M$7,IF(AD137&gt;=Priser!$L$6,Priser!$M$6,IF(AD137&gt;=Priser!$L$5,Priser!$M$5,IF(AD137&gt;=Priser!$L$4,Priser!$M$4))))</f>
        <v>0</v>
      </c>
      <c r="AF137" s="37">
        <f>AE137*SUMIFS(Priser!$J$4:$J$15,Priser!$A$4:$A$15,$BO137)*AB137</f>
        <v>0</v>
      </c>
      <c r="AG137" s="37">
        <f t="shared" si="83"/>
        <v>0</v>
      </c>
      <c r="AH137" s="37">
        <f>IF(AG137&gt;=Priser!$N$7,Priser!$O$7,IF(AG137&gt;=Priser!$N$6,Priser!$O$6,IF(AG137&gt;=Priser!$N$5,Priser!$O$5,IF(AG137&gt;=Priser!$N$4,Priser!$O$4))))</f>
        <v>0</v>
      </c>
      <c r="AI137" s="37">
        <f>AH137*SUMIFS(Priser!$J$4:$J$15,Priser!$A$4:$A$15,$BO137)*AC137</f>
        <v>0</v>
      </c>
      <c r="AJ137" s="37"/>
      <c r="AK137" s="37"/>
      <c r="AM137" s="37">
        <f t="shared" si="64"/>
        <v>0</v>
      </c>
      <c r="AN137" s="37">
        <f t="shared" si="65"/>
        <v>0</v>
      </c>
      <c r="AO137" s="37">
        <f t="shared" si="66"/>
        <v>0</v>
      </c>
      <c r="AP137" s="37">
        <f t="shared" si="67"/>
        <v>0</v>
      </c>
      <c r="AQ137" s="37">
        <f t="shared" si="68"/>
        <v>0</v>
      </c>
      <c r="AR137" s="37">
        <f t="shared" si="69"/>
        <v>0</v>
      </c>
      <c r="AS137" s="37">
        <f t="shared" si="70"/>
        <v>0</v>
      </c>
      <c r="AT137" s="37">
        <f t="shared" si="84"/>
        <v>0</v>
      </c>
      <c r="AU137" s="37">
        <f t="shared" si="85"/>
        <v>0</v>
      </c>
      <c r="AV137" s="37">
        <f t="shared" si="86"/>
        <v>0</v>
      </c>
      <c r="AW137" s="37">
        <f t="shared" si="87"/>
        <v>0</v>
      </c>
      <c r="AX137" s="37">
        <f t="shared" si="71"/>
        <v>0</v>
      </c>
      <c r="AY137" s="37"/>
      <c r="AZ137" s="37"/>
      <c r="BB137" s="37">
        <f t="shared" si="72"/>
        <v>0</v>
      </c>
      <c r="BC137" s="37">
        <f t="shared" si="73"/>
        <v>0</v>
      </c>
      <c r="BD137" s="37">
        <f t="shared" si="74"/>
        <v>0</v>
      </c>
      <c r="BE137" s="37">
        <f t="shared" si="75"/>
        <v>0</v>
      </c>
      <c r="BF137" s="37">
        <f t="shared" si="76"/>
        <v>0</v>
      </c>
      <c r="BG137" s="37">
        <f t="shared" si="77"/>
        <v>0</v>
      </c>
      <c r="BH137" s="37">
        <f t="shared" si="88"/>
        <v>0</v>
      </c>
      <c r="BJ137" s="37"/>
      <c r="BL137" s="37">
        <f>IF(Uttag!F137="",Uttag!E137,0)/IF(Uttag!$F$2=Listor!$B$5,I137,1)</f>
        <v>0</v>
      </c>
      <c r="BM137" s="37">
        <f>Uttag!F137/IF(Uttag!$F$2=Listor!$B$5,I137,1)</f>
        <v>0</v>
      </c>
      <c r="BO137" s="81">
        <f t="shared" si="78"/>
        <v>2</v>
      </c>
      <c r="BP137" s="37">
        <f>IF(OR(BO137&gt;=10,BO137&lt;=4),Indata!$B$9,Indata!$B$10)</f>
        <v>0</v>
      </c>
    </row>
    <row r="138" spans="4:68" x14ac:dyDescent="0.25">
      <c r="D138" s="148">
        <f t="shared" si="89"/>
        <v>45333</v>
      </c>
      <c r="E138" s="140"/>
      <c r="F138" s="141"/>
      <c r="G138" s="148"/>
      <c r="H138" s="37">
        <f t="shared" si="79"/>
        <v>0</v>
      </c>
      <c r="I138" s="81">
        <f>24+SUMIFS(Listor!$C$16:$C$17,Listor!$B$16:$B$17,Uttag!D138)</f>
        <v>24</v>
      </c>
      <c r="J138" s="37">
        <f t="shared" si="61"/>
        <v>0</v>
      </c>
      <c r="K138" s="37"/>
      <c r="L138" s="160"/>
      <c r="M138" s="207">
        <v>1</v>
      </c>
      <c r="N138" s="207">
        <v>0</v>
      </c>
      <c r="O138" s="151"/>
      <c r="P138" s="166"/>
      <c r="Q138" s="167"/>
      <c r="S138" s="37">
        <f t="shared" si="60"/>
        <v>0</v>
      </c>
      <c r="U138" s="37">
        <f>(M138+(1-M138)*(1-N138))*L138*_xlfn.XLOOKUP(BO138,Priser!$A$4:$A$15,Priser!$J$4:$J$15)</f>
        <v>0</v>
      </c>
      <c r="V138" s="37">
        <f>AQ138*(SUMIFS(Priser!$J$4:$J$15,Priser!$A$4:$A$15,BO138)-(SUMIFS(Priser!$H$4:$H$15,Priser!$A$4:$A$15,BO138)/SUMIFS(Priser!$I$4:$I$15,Priser!$A$4:$A$15,BO138)))+AP138*(SUMIFS(Priser!$J$4:$J$15,Priser!$A$4:$A$15,BO138)-Priser!$E$6/SUMIFS(Priser!$I$4:$I$15,Priser!$A$4:$A$15,BO138))+AO138*(SUMIFS(Priser!$J$4:$J$15,Priser!$A$4:$A$15,BO138)-Priser!$D$5/SUMIFS(Priser!$I$4:$I$15,Priser!$A$4:$A$15,BO138))+AN138*(SUMIFS(Priser!$J$4:$J$15,Priser!$A$4:$A$15,BO138)-Priser!$C$4/SUMIFS(Priser!$I$4:$I$15,Priser!$A$4:$A$15,BO138))+AM138*(SUMIFS(Priser!$J$4:$J$15,Priser!$A$4:$A$15,BO138)-Priser!$B$4/SUMIFS(Priser!$I$4:$I$15,Priser!$A$4:$A$15,BO138))</f>
        <v>0</v>
      </c>
      <c r="W138" s="37">
        <f t="shared" si="80"/>
        <v>0</v>
      </c>
      <c r="X138" s="37"/>
      <c r="AA138" s="37">
        <f t="shared" si="62"/>
        <v>0</v>
      </c>
      <c r="AB138" s="37">
        <f t="shared" si="81"/>
        <v>0</v>
      </c>
      <c r="AC138" s="37">
        <f t="shared" si="63"/>
        <v>0</v>
      </c>
      <c r="AD138" s="37">
        <f t="shared" si="82"/>
        <v>0</v>
      </c>
      <c r="AE138" s="37">
        <f>IF(AD138&gt;=Priser!$L$7,Priser!$M$7,IF(AD138&gt;=Priser!$L$6,Priser!$M$6,IF(AD138&gt;=Priser!$L$5,Priser!$M$5,IF(AD138&gt;=Priser!$L$4,Priser!$M$4))))</f>
        <v>0</v>
      </c>
      <c r="AF138" s="37">
        <f>AE138*SUMIFS(Priser!$J$4:$J$15,Priser!$A$4:$A$15,$BO138)*AB138</f>
        <v>0</v>
      </c>
      <c r="AG138" s="37">
        <f t="shared" si="83"/>
        <v>0</v>
      </c>
      <c r="AH138" s="37">
        <f>IF(AG138&gt;=Priser!$N$7,Priser!$O$7,IF(AG138&gt;=Priser!$N$6,Priser!$O$6,IF(AG138&gt;=Priser!$N$5,Priser!$O$5,IF(AG138&gt;=Priser!$N$4,Priser!$O$4))))</f>
        <v>0</v>
      </c>
      <c r="AI138" s="37">
        <f>AH138*SUMIFS(Priser!$J$4:$J$15,Priser!$A$4:$A$15,$BO138)*AC138</f>
        <v>0</v>
      </c>
      <c r="AJ138" s="37"/>
      <c r="AK138" s="37"/>
      <c r="AM138" s="37">
        <f t="shared" si="64"/>
        <v>0</v>
      </c>
      <c r="AN138" s="37">
        <f t="shared" si="65"/>
        <v>0</v>
      </c>
      <c r="AO138" s="37">
        <f t="shared" si="66"/>
        <v>0</v>
      </c>
      <c r="AP138" s="37">
        <f t="shared" si="67"/>
        <v>0</v>
      </c>
      <c r="AQ138" s="37">
        <f t="shared" si="68"/>
        <v>0</v>
      </c>
      <c r="AR138" s="37">
        <f t="shared" si="69"/>
        <v>0</v>
      </c>
      <c r="AS138" s="37">
        <f t="shared" si="70"/>
        <v>0</v>
      </c>
      <c r="AT138" s="37">
        <f t="shared" si="84"/>
        <v>0</v>
      </c>
      <c r="AU138" s="37">
        <f t="shared" si="85"/>
        <v>0</v>
      </c>
      <c r="AV138" s="37">
        <f t="shared" si="86"/>
        <v>0</v>
      </c>
      <c r="AW138" s="37">
        <f t="shared" si="87"/>
        <v>0</v>
      </c>
      <c r="AX138" s="37">
        <f t="shared" si="71"/>
        <v>0</v>
      </c>
      <c r="AY138" s="37"/>
      <c r="AZ138" s="37"/>
      <c r="BB138" s="37">
        <f t="shared" si="72"/>
        <v>0</v>
      </c>
      <c r="BC138" s="37">
        <f t="shared" si="73"/>
        <v>0</v>
      </c>
      <c r="BD138" s="37">
        <f t="shared" si="74"/>
        <v>0</v>
      </c>
      <c r="BE138" s="37">
        <f t="shared" si="75"/>
        <v>0</v>
      </c>
      <c r="BF138" s="37">
        <f t="shared" si="76"/>
        <v>0</v>
      </c>
      <c r="BG138" s="37">
        <f t="shared" si="77"/>
        <v>0</v>
      </c>
      <c r="BH138" s="37">
        <f t="shared" si="88"/>
        <v>0</v>
      </c>
      <c r="BJ138" s="37"/>
      <c r="BL138" s="37">
        <f>IF(Uttag!F138="",Uttag!E138,0)/IF(Uttag!$F$2=Listor!$B$5,I138,1)</f>
        <v>0</v>
      </c>
      <c r="BM138" s="37">
        <f>Uttag!F138/IF(Uttag!$F$2=Listor!$B$5,I138,1)</f>
        <v>0</v>
      </c>
      <c r="BO138" s="81">
        <f t="shared" si="78"/>
        <v>2</v>
      </c>
      <c r="BP138" s="37">
        <f>IF(OR(BO138&gt;=10,BO138&lt;=4),Indata!$B$9,Indata!$B$10)</f>
        <v>0</v>
      </c>
    </row>
    <row r="139" spans="4:68" x14ac:dyDescent="0.25">
      <c r="D139" s="148">
        <f t="shared" si="89"/>
        <v>45334</v>
      </c>
      <c r="E139" s="140"/>
      <c r="F139" s="141"/>
      <c r="G139" s="148"/>
      <c r="H139" s="37">
        <f t="shared" si="79"/>
        <v>0</v>
      </c>
      <c r="I139" s="81">
        <f>24+SUMIFS(Listor!$C$16:$C$17,Listor!$B$16:$B$17,Uttag!D139)</f>
        <v>24</v>
      </c>
      <c r="J139" s="37">
        <f t="shared" si="61"/>
        <v>0</v>
      </c>
      <c r="K139" s="37"/>
      <c r="L139" s="160"/>
      <c r="M139" s="207">
        <v>1</v>
      </c>
      <c r="N139" s="207">
        <v>0</v>
      </c>
      <c r="O139" s="151"/>
      <c r="P139" s="166"/>
      <c r="Q139" s="167"/>
      <c r="S139" s="37">
        <f t="shared" si="60"/>
        <v>0</v>
      </c>
      <c r="U139" s="37">
        <f>(M139+(1-M139)*(1-N139))*L139*_xlfn.XLOOKUP(BO139,Priser!$A$4:$A$15,Priser!$J$4:$J$15)</f>
        <v>0</v>
      </c>
      <c r="V139" s="37">
        <f>AQ139*(SUMIFS(Priser!$J$4:$J$15,Priser!$A$4:$A$15,BO139)-(SUMIFS(Priser!$H$4:$H$15,Priser!$A$4:$A$15,BO139)/SUMIFS(Priser!$I$4:$I$15,Priser!$A$4:$A$15,BO139)))+AP139*(SUMIFS(Priser!$J$4:$J$15,Priser!$A$4:$A$15,BO139)-Priser!$E$6/SUMIFS(Priser!$I$4:$I$15,Priser!$A$4:$A$15,BO139))+AO139*(SUMIFS(Priser!$J$4:$J$15,Priser!$A$4:$A$15,BO139)-Priser!$D$5/SUMIFS(Priser!$I$4:$I$15,Priser!$A$4:$A$15,BO139))+AN139*(SUMIFS(Priser!$J$4:$J$15,Priser!$A$4:$A$15,BO139)-Priser!$C$4/SUMIFS(Priser!$I$4:$I$15,Priser!$A$4:$A$15,BO139))+AM139*(SUMIFS(Priser!$J$4:$J$15,Priser!$A$4:$A$15,BO139)-Priser!$B$4/SUMIFS(Priser!$I$4:$I$15,Priser!$A$4:$A$15,BO139))</f>
        <v>0</v>
      </c>
      <c r="W139" s="37">
        <f t="shared" si="80"/>
        <v>0</v>
      </c>
      <c r="X139" s="37"/>
      <c r="AA139" s="37">
        <f t="shared" si="62"/>
        <v>0</v>
      </c>
      <c r="AB139" s="37">
        <f t="shared" si="81"/>
        <v>0</v>
      </c>
      <c r="AC139" s="37">
        <f t="shared" si="63"/>
        <v>0</v>
      </c>
      <c r="AD139" s="37">
        <f t="shared" si="82"/>
        <v>0</v>
      </c>
      <c r="AE139" s="37">
        <f>IF(AD139&gt;=Priser!$L$7,Priser!$M$7,IF(AD139&gt;=Priser!$L$6,Priser!$M$6,IF(AD139&gt;=Priser!$L$5,Priser!$M$5,IF(AD139&gt;=Priser!$L$4,Priser!$M$4))))</f>
        <v>0</v>
      </c>
      <c r="AF139" s="37">
        <f>AE139*SUMIFS(Priser!$J$4:$J$15,Priser!$A$4:$A$15,$BO139)*AB139</f>
        <v>0</v>
      </c>
      <c r="AG139" s="37">
        <f t="shared" si="83"/>
        <v>0</v>
      </c>
      <c r="AH139" s="37">
        <f>IF(AG139&gt;=Priser!$N$7,Priser!$O$7,IF(AG139&gt;=Priser!$N$6,Priser!$O$6,IF(AG139&gt;=Priser!$N$5,Priser!$O$5,IF(AG139&gt;=Priser!$N$4,Priser!$O$4))))</f>
        <v>0</v>
      </c>
      <c r="AI139" s="37">
        <f>AH139*SUMIFS(Priser!$J$4:$J$15,Priser!$A$4:$A$15,$BO139)*AC139</f>
        <v>0</v>
      </c>
      <c r="AJ139" s="37"/>
      <c r="AK139" s="37"/>
      <c r="AM139" s="37">
        <f t="shared" si="64"/>
        <v>0</v>
      </c>
      <c r="AN139" s="37">
        <f t="shared" si="65"/>
        <v>0</v>
      </c>
      <c r="AO139" s="37">
        <f t="shared" si="66"/>
        <v>0</v>
      </c>
      <c r="AP139" s="37">
        <f t="shared" si="67"/>
        <v>0</v>
      </c>
      <c r="AQ139" s="37">
        <f t="shared" si="68"/>
        <v>0</v>
      </c>
      <c r="AR139" s="37">
        <f t="shared" si="69"/>
        <v>0</v>
      </c>
      <c r="AS139" s="37">
        <f t="shared" si="70"/>
        <v>0</v>
      </c>
      <c r="AT139" s="37">
        <f t="shared" si="84"/>
        <v>0</v>
      </c>
      <c r="AU139" s="37">
        <f t="shared" si="85"/>
        <v>0</v>
      </c>
      <c r="AV139" s="37">
        <f t="shared" si="86"/>
        <v>0</v>
      </c>
      <c r="AW139" s="37">
        <f t="shared" si="87"/>
        <v>0</v>
      </c>
      <c r="AX139" s="37">
        <f t="shared" si="71"/>
        <v>0</v>
      </c>
      <c r="AY139" s="37"/>
      <c r="AZ139" s="37"/>
      <c r="BB139" s="37">
        <f t="shared" si="72"/>
        <v>0</v>
      </c>
      <c r="BC139" s="37">
        <f t="shared" si="73"/>
        <v>0</v>
      </c>
      <c r="BD139" s="37">
        <f t="shared" si="74"/>
        <v>0</v>
      </c>
      <c r="BE139" s="37">
        <f t="shared" si="75"/>
        <v>0</v>
      </c>
      <c r="BF139" s="37">
        <f t="shared" si="76"/>
        <v>0</v>
      </c>
      <c r="BG139" s="37">
        <f t="shared" si="77"/>
        <v>0</v>
      </c>
      <c r="BH139" s="37">
        <f t="shared" si="88"/>
        <v>0</v>
      </c>
      <c r="BJ139" s="37"/>
      <c r="BL139" s="37">
        <f>IF(Uttag!F139="",Uttag!E139,0)/IF(Uttag!$F$2=Listor!$B$5,I139,1)</f>
        <v>0</v>
      </c>
      <c r="BM139" s="37">
        <f>Uttag!F139/IF(Uttag!$F$2=Listor!$B$5,I139,1)</f>
        <v>0</v>
      </c>
      <c r="BO139" s="81">
        <f t="shared" si="78"/>
        <v>2</v>
      </c>
      <c r="BP139" s="37">
        <f>IF(OR(BO139&gt;=10,BO139&lt;=4),Indata!$B$9,Indata!$B$10)</f>
        <v>0</v>
      </c>
    </row>
    <row r="140" spans="4:68" x14ac:dyDescent="0.25">
      <c r="D140" s="148">
        <f t="shared" si="89"/>
        <v>45335</v>
      </c>
      <c r="E140" s="140"/>
      <c r="F140" s="141"/>
      <c r="G140" s="148"/>
      <c r="H140" s="37">
        <f t="shared" si="79"/>
        <v>0</v>
      </c>
      <c r="I140" s="81">
        <f>24+SUMIFS(Listor!$C$16:$C$17,Listor!$B$16:$B$17,Uttag!D140)</f>
        <v>24</v>
      </c>
      <c r="J140" s="37">
        <f t="shared" si="61"/>
        <v>0</v>
      </c>
      <c r="K140" s="37"/>
      <c r="L140" s="160"/>
      <c r="M140" s="207">
        <v>1</v>
      </c>
      <c r="N140" s="207">
        <v>0</v>
      </c>
      <c r="O140" s="151"/>
      <c r="P140" s="166"/>
      <c r="Q140" s="167"/>
      <c r="S140" s="37">
        <f t="shared" si="60"/>
        <v>0</v>
      </c>
      <c r="U140" s="37">
        <f>(M140+(1-M140)*(1-N140))*L140*_xlfn.XLOOKUP(BO140,Priser!$A$4:$A$15,Priser!$J$4:$J$15)</f>
        <v>0</v>
      </c>
      <c r="V140" s="37">
        <f>AQ140*(SUMIFS(Priser!$J$4:$J$15,Priser!$A$4:$A$15,BO140)-(SUMIFS(Priser!$H$4:$H$15,Priser!$A$4:$A$15,BO140)/SUMIFS(Priser!$I$4:$I$15,Priser!$A$4:$A$15,BO140)))+AP140*(SUMIFS(Priser!$J$4:$J$15,Priser!$A$4:$A$15,BO140)-Priser!$E$6/SUMIFS(Priser!$I$4:$I$15,Priser!$A$4:$A$15,BO140))+AO140*(SUMIFS(Priser!$J$4:$J$15,Priser!$A$4:$A$15,BO140)-Priser!$D$5/SUMIFS(Priser!$I$4:$I$15,Priser!$A$4:$A$15,BO140))+AN140*(SUMIFS(Priser!$J$4:$J$15,Priser!$A$4:$A$15,BO140)-Priser!$C$4/SUMIFS(Priser!$I$4:$I$15,Priser!$A$4:$A$15,BO140))+AM140*(SUMIFS(Priser!$J$4:$J$15,Priser!$A$4:$A$15,BO140)-Priser!$B$4/SUMIFS(Priser!$I$4:$I$15,Priser!$A$4:$A$15,BO140))</f>
        <v>0</v>
      </c>
      <c r="W140" s="37">
        <f t="shared" si="80"/>
        <v>0</v>
      </c>
      <c r="X140" s="37"/>
      <c r="AA140" s="37">
        <f t="shared" si="62"/>
        <v>0</v>
      </c>
      <c r="AB140" s="37">
        <f t="shared" si="81"/>
        <v>0</v>
      </c>
      <c r="AC140" s="37">
        <f t="shared" si="63"/>
        <v>0</v>
      </c>
      <c r="AD140" s="37">
        <f t="shared" si="82"/>
        <v>0</v>
      </c>
      <c r="AE140" s="37">
        <f>IF(AD140&gt;=Priser!$L$7,Priser!$M$7,IF(AD140&gt;=Priser!$L$6,Priser!$M$6,IF(AD140&gt;=Priser!$L$5,Priser!$M$5,IF(AD140&gt;=Priser!$L$4,Priser!$M$4))))</f>
        <v>0</v>
      </c>
      <c r="AF140" s="37">
        <f>AE140*SUMIFS(Priser!$J$4:$J$15,Priser!$A$4:$A$15,$BO140)*AB140</f>
        <v>0</v>
      </c>
      <c r="AG140" s="37">
        <f t="shared" si="83"/>
        <v>0</v>
      </c>
      <c r="AH140" s="37">
        <f>IF(AG140&gt;=Priser!$N$7,Priser!$O$7,IF(AG140&gt;=Priser!$N$6,Priser!$O$6,IF(AG140&gt;=Priser!$N$5,Priser!$O$5,IF(AG140&gt;=Priser!$N$4,Priser!$O$4))))</f>
        <v>0</v>
      </c>
      <c r="AI140" s="37">
        <f>AH140*SUMIFS(Priser!$J$4:$J$15,Priser!$A$4:$A$15,$BO140)*AC140</f>
        <v>0</v>
      </c>
      <c r="AJ140" s="37"/>
      <c r="AK140" s="37"/>
      <c r="AM140" s="37">
        <f t="shared" si="64"/>
        <v>0</v>
      </c>
      <c r="AN140" s="37">
        <f t="shared" si="65"/>
        <v>0</v>
      </c>
      <c r="AO140" s="37">
        <f t="shared" si="66"/>
        <v>0</v>
      </c>
      <c r="AP140" s="37">
        <f t="shared" si="67"/>
        <v>0</v>
      </c>
      <c r="AQ140" s="37">
        <f t="shared" si="68"/>
        <v>0</v>
      </c>
      <c r="AR140" s="37">
        <f t="shared" si="69"/>
        <v>0</v>
      </c>
      <c r="AS140" s="37">
        <f t="shared" si="70"/>
        <v>0</v>
      </c>
      <c r="AT140" s="37">
        <f t="shared" si="84"/>
        <v>0</v>
      </c>
      <c r="AU140" s="37">
        <f t="shared" si="85"/>
        <v>0</v>
      </c>
      <c r="AV140" s="37">
        <f t="shared" si="86"/>
        <v>0</v>
      </c>
      <c r="AW140" s="37">
        <f t="shared" si="87"/>
        <v>0</v>
      </c>
      <c r="AX140" s="37">
        <f t="shared" si="71"/>
        <v>0</v>
      </c>
      <c r="AY140" s="37"/>
      <c r="AZ140" s="37"/>
      <c r="BB140" s="37">
        <f t="shared" si="72"/>
        <v>0</v>
      </c>
      <c r="BC140" s="37">
        <f t="shared" si="73"/>
        <v>0</v>
      </c>
      <c r="BD140" s="37">
        <f t="shared" si="74"/>
        <v>0</v>
      </c>
      <c r="BE140" s="37">
        <f t="shared" si="75"/>
        <v>0</v>
      </c>
      <c r="BF140" s="37">
        <f t="shared" si="76"/>
        <v>0</v>
      </c>
      <c r="BG140" s="37">
        <f t="shared" si="77"/>
        <v>0</v>
      </c>
      <c r="BH140" s="37">
        <f t="shared" si="88"/>
        <v>0</v>
      </c>
      <c r="BJ140" s="37"/>
      <c r="BL140" s="37">
        <f>IF(Uttag!F140="",Uttag!E140,0)/IF(Uttag!$F$2=Listor!$B$5,I140,1)</f>
        <v>0</v>
      </c>
      <c r="BM140" s="37">
        <f>Uttag!F140/IF(Uttag!$F$2=Listor!$B$5,I140,1)</f>
        <v>0</v>
      </c>
      <c r="BO140" s="81">
        <f t="shared" si="78"/>
        <v>2</v>
      </c>
      <c r="BP140" s="37">
        <f>IF(OR(BO140&gt;=10,BO140&lt;=4),Indata!$B$9,Indata!$B$10)</f>
        <v>0</v>
      </c>
    </row>
    <row r="141" spans="4:68" x14ac:dyDescent="0.25">
      <c r="D141" s="148">
        <f t="shared" si="89"/>
        <v>45336</v>
      </c>
      <c r="E141" s="140"/>
      <c r="F141" s="141"/>
      <c r="G141" s="148"/>
      <c r="H141" s="37">
        <f t="shared" si="79"/>
        <v>0</v>
      </c>
      <c r="I141" s="81">
        <f>24+SUMIFS(Listor!$C$16:$C$17,Listor!$B$16:$B$17,Uttag!D141)</f>
        <v>24</v>
      </c>
      <c r="J141" s="37">
        <f t="shared" si="61"/>
        <v>0</v>
      </c>
      <c r="K141" s="37"/>
      <c r="L141" s="160"/>
      <c r="M141" s="207">
        <v>1</v>
      </c>
      <c r="N141" s="207">
        <v>0</v>
      </c>
      <c r="O141" s="151"/>
      <c r="P141" s="166"/>
      <c r="Q141" s="167"/>
      <c r="S141" s="37">
        <f t="shared" si="60"/>
        <v>0</v>
      </c>
      <c r="U141" s="37">
        <f>(M141+(1-M141)*(1-N141))*L141*_xlfn.XLOOKUP(BO141,Priser!$A$4:$A$15,Priser!$J$4:$J$15)</f>
        <v>0</v>
      </c>
      <c r="V141" s="37">
        <f>AQ141*(SUMIFS(Priser!$J$4:$J$15,Priser!$A$4:$A$15,BO141)-(SUMIFS(Priser!$H$4:$H$15,Priser!$A$4:$A$15,BO141)/SUMIFS(Priser!$I$4:$I$15,Priser!$A$4:$A$15,BO141)))+AP141*(SUMIFS(Priser!$J$4:$J$15,Priser!$A$4:$A$15,BO141)-Priser!$E$6/SUMIFS(Priser!$I$4:$I$15,Priser!$A$4:$A$15,BO141))+AO141*(SUMIFS(Priser!$J$4:$J$15,Priser!$A$4:$A$15,BO141)-Priser!$D$5/SUMIFS(Priser!$I$4:$I$15,Priser!$A$4:$A$15,BO141))+AN141*(SUMIFS(Priser!$J$4:$J$15,Priser!$A$4:$A$15,BO141)-Priser!$C$4/SUMIFS(Priser!$I$4:$I$15,Priser!$A$4:$A$15,BO141))+AM141*(SUMIFS(Priser!$J$4:$J$15,Priser!$A$4:$A$15,BO141)-Priser!$B$4/SUMIFS(Priser!$I$4:$I$15,Priser!$A$4:$A$15,BO141))</f>
        <v>0</v>
      </c>
      <c r="W141" s="37">
        <f t="shared" si="80"/>
        <v>0</v>
      </c>
      <c r="X141" s="37"/>
      <c r="AA141" s="37">
        <f t="shared" si="62"/>
        <v>0</v>
      </c>
      <c r="AB141" s="37">
        <f t="shared" si="81"/>
        <v>0</v>
      </c>
      <c r="AC141" s="37">
        <f t="shared" si="63"/>
        <v>0</v>
      </c>
      <c r="AD141" s="37">
        <f t="shared" si="82"/>
        <v>0</v>
      </c>
      <c r="AE141" s="37">
        <f>IF(AD141&gt;=Priser!$L$7,Priser!$M$7,IF(AD141&gt;=Priser!$L$6,Priser!$M$6,IF(AD141&gt;=Priser!$L$5,Priser!$M$5,IF(AD141&gt;=Priser!$L$4,Priser!$M$4))))</f>
        <v>0</v>
      </c>
      <c r="AF141" s="37">
        <f>AE141*SUMIFS(Priser!$J$4:$J$15,Priser!$A$4:$A$15,$BO141)*AB141</f>
        <v>0</v>
      </c>
      <c r="AG141" s="37">
        <f t="shared" si="83"/>
        <v>0</v>
      </c>
      <c r="AH141" s="37">
        <f>IF(AG141&gt;=Priser!$N$7,Priser!$O$7,IF(AG141&gt;=Priser!$N$6,Priser!$O$6,IF(AG141&gt;=Priser!$N$5,Priser!$O$5,IF(AG141&gt;=Priser!$N$4,Priser!$O$4))))</f>
        <v>0</v>
      </c>
      <c r="AI141" s="37">
        <f>AH141*SUMIFS(Priser!$J$4:$J$15,Priser!$A$4:$A$15,$BO141)*AC141</f>
        <v>0</v>
      </c>
      <c r="AJ141" s="37"/>
      <c r="AK141" s="37"/>
      <c r="AM141" s="37">
        <f t="shared" si="64"/>
        <v>0</v>
      </c>
      <c r="AN141" s="37">
        <f t="shared" si="65"/>
        <v>0</v>
      </c>
      <c r="AO141" s="37">
        <f t="shared" si="66"/>
        <v>0</v>
      </c>
      <c r="AP141" s="37">
        <f t="shared" si="67"/>
        <v>0</v>
      </c>
      <c r="AQ141" s="37">
        <f t="shared" si="68"/>
        <v>0</v>
      </c>
      <c r="AR141" s="37">
        <f t="shared" si="69"/>
        <v>0</v>
      </c>
      <c r="AS141" s="37">
        <f t="shared" si="70"/>
        <v>0</v>
      </c>
      <c r="AT141" s="37">
        <f t="shared" si="84"/>
        <v>0</v>
      </c>
      <c r="AU141" s="37">
        <f t="shared" si="85"/>
        <v>0</v>
      </c>
      <c r="AV141" s="37">
        <f t="shared" si="86"/>
        <v>0</v>
      </c>
      <c r="AW141" s="37">
        <f t="shared" si="87"/>
        <v>0</v>
      </c>
      <c r="AX141" s="37">
        <f t="shared" si="71"/>
        <v>0</v>
      </c>
      <c r="AY141" s="37"/>
      <c r="AZ141" s="37"/>
      <c r="BB141" s="37">
        <f t="shared" si="72"/>
        <v>0</v>
      </c>
      <c r="BC141" s="37">
        <f t="shared" si="73"/>
        <v>0</v>
      </c>
      <c r="BD141" s="37">
        <f t="shared" si="74"/>
        <v>0</v>
      </c>
      <c r="BE141" s="37">
        <f t="shared" si="75"/>
        <v>0</v>
      </c>
      <c r="BF141" s="37">
        <f t="shared" si="76"/>
        <v>0</v>
      </c>
      <c r="BG141" s="37">
        <f t="shared" si="77"/>
        <v>0</v>
      </c>
      <c r="BH141" s="37">
        <f t="shared" si="88"/>
        <v>0</v>
      </c>
      <c r="BJ141" s="37"/>
      <c r="BL141" s="37">
        <f>IF(Uttag!F141="",Uttag!E141,0)/IF(Uttag!$F$2=Listor!$B$5,I141,1)</f>
        <v>0</v>
      </c>
      <c r="BM141" s="37">
        <f>Uttag!F141/IF(Uttag!$F$2=Listor!$B$5,I141,1)</f>
        <v>0</v>
      </c>
      <c r="BO141" s="81">
        <f t="shared" si="78"/>
        <v>2</v>
      </c>
      <c r="BP141" s="37">
        <f>IF(OR(BO141&gt;=10,BO141&lt;=4),Indata!$B$9,Indata!$B$10)</f>
        <v>0</v>
      </c>
    </row>
    <row r="142" spans="4:68" x14ac:dyDescent="0.25">
      <c r="D142" s="148">
        <f t="shared" si="89"/>
        <v>45337</v>
      </c>
      <c r="E142" s="140"/>
      <c r="F142" s="141"/>
      <c r="G142" s="148"/>
      <c r="H142" s="37">
        <f t="shared" si="79"/>
        <v>0</v>
      </c>
      <c r="I142" s="81">
        <f>24+SUMIFS(Listor!$C$16:$C$17,Listor!$B$16:$B$17,Uttag!D142)</f>
        <v>24</v>
      </c>
      <c r="J142" s="37">
        <f t="shared" si="61"/>
        <v>0</v>
      </c>
      <c r="K142" s="37"/>
      <c r="L142" s="160"/>
      <c r="M142" s="207">
        <v>1</v>
      </c>
      <c r="N142" s="207">
        <v>0</v>
      </c>
      <c r="O142" s="151"/>
      <c r="P142" s="166"/>
      <c r="Q142" s="167"/>
      <c r="S142" s="37">
        <f t="shared" si="60"/>
        <v>0</v>
      </c>
      <c r="U142" s="37">
        <f>(M142+(1-M142)*(1-N142))*L142*_xlfn.XLOOKUP(BO142,Priser!$A$4:$A$15,Priser!$J$4:$J$15)</f>
        <v>0</v>
      </c>
      <c r="V142" s="37">
        <f>AQ142*(SUMIFS(Priser!$J$4:$J$15,Priser!$A$4:$A$15,BO142)-(SUMIFS(Priser!$H$4:$H$15,Priser!$A$4:$A$15,BO142)/SUMIFS(Priser!$I$4:$I$15,Priser!$A$4:$A$15,BO142)))+AP142*(SUMIFS(Priser!$J$4:$J$15,Priser!$A$4:$A$15,BO142)-Priser!$E$6/SUMIFS(Priser!$I$4:$I$15,Priser!$A$4:$A$15,BO142))+AO142*(SUMIFS(Priser!$J$4:$J$15,Priser!$A$4:$A$15,BO142)-Priser!$D$5/SUMIFS(Priser!$I$4:$I$15,Priser!$A$4:$A$15,BO142))+AN142*(SUMIFS(Priser!$J$4:$J$15,Priser!$A$4:$A$15,BO142)-Priser!$C$4/SUMIFS(Priser!$I$4:$I$15,Priser!$A$4:$A$15,BO142))+AM142*(SUMIFS(Priser!$J$4:$J$15,Priser!$A$4:$A$15,BO142)-Priser!$B$4/SUMIFS(Priser!$I$4:$I$15,Priser!$A$4:$A$15,BO142))</f>
        <v>0</v>
      </c>
      <c r="W142" s="37">
        <f t="shared" si="80"/>
        <v>0</v>
      </c>
      <c r="X142" s="37"/>
      <c r="AA142" s="37">
        <f t="shared" si="62"/>
        <v>0</v>
      </c>
      <c r="AB142" s="37">
        <f t="shared" si="81"/>
        <v>0</v>
      </c>
      <c r="AC142" s="37">
        <f t="shared" si="63"/>
        <v>0</v>
      </c>
      <c r="AD142" s="37">
        <f t="shared" si="82"/>
        <v>0</v>
      </c>
      <c r="AE142" s="37">
        <f>IF(AD142&gt;=Priser!$L$7,Priser!$M$7,IF(AD142&gt;=Priser!$L$6,Priser!$M$6,IF(AD142&gt;=Priser!$L$5,Priser!$M$5,IF(AD142&gt;=Priser!$L$4,Priser!$M$4))))</f>
        <v>0</v>
      </c>
      <c r="AF142" s="37">
        <f>AE142*SUMIFS(Priser!$J$4:$J$15,Priser!$A$4:$A$15,$BO142)*AB142</f>
        <v>0</v>
      </c>
      <c r="AG142" s="37">
        <f t="shared" si="83"/>
        <v>0</v>
      </c>
      <c r="AH142" s="37">
        <f>IF(AG142&gt;=Priser!$N$7,Priser!$O$7,IF(AG142&gt;=Priser!$N$6,Priser!$O$6,IF(AG142&gt;=Priser!$N$5,Priser!$O$5,IF(AG142&gt;=Priser!$N$4,Priser!$O$4))))</f>
        <v>0</v>
      </c>
      <c r="AI142" s="37">
        <f>AH142*SUMIFS(Priser!$J$4:$J$15,Priser!$A$4:$A$15,$BO142)*AC142</f>
        <v>0</v>
      </c>
      <c r="AJ142" s="37"/>
      <c r="AK142" s="37"/>
      <c r="AM142" s="37">
        <f t="shared" si="64"/>
        <v>0</v>
      </c>
      <c r="AN142" s="37">
        <f t="shared" si="65"/>
        <v>0</v>
      </c>
      <c r="AO142" s="37">
        <f t="shared" si="66"/>
        <v>0</v>
      </c>
      <c r="AP142" s="37">
        <f t="shared" si="67"/>
        <v>0</v>
      </c>
      <c r="AQ142" s="37">
        <f t="shared" si="68"/>
        <v>0</v>
      </c>
      <c r="AR142" s="37">
        <f t="shared" si="69"/>
        <v>0</v>
      </c>
      <c r="AS142" s="37">
        <f t="shared" si="70"/>
        <v>0</v>
      </c>
      <c r="AT142" s="37">
        <f t="shared" si="84"/>
        <v>0</v>
      </c>
      <c r="AU142" s="37">
        <f t="shared" si="85"/>
        <v>0</v>
      </c>
      <c r="AV142" s="37">
        <f t="shared" si="86"/>
        <v>0</v>
      </c>
      <c r="AW142" s="37">
        <f t="shared" si="87"/>
        <v>0</v>
      </c>
      <c r="AX142" s="37">
        <f t="shared" si="71"/>
        <v>0</v>
      </c>
      <c r="AY142" s="37"/>
      <c r="AZ142" s="37"/>
      <c r="BB142" s="37">
        <f t="shared" si="72"/>
        <v>0</v>
      </c>
      <c r="BC142" s="37">
        <f t="shared" si="73"/>
        <v>0</v>
      </c>
      <c r="BD142" s="37">
        <f t="shared" si="74"/>
        <v>0</v>
      </c>
      <c r="BE142" s="37">
        <f t="shared" si="75"/>
        <v>0</v>
      </c>
      <c r="BF142" s="37">
        <f t="shared" si="76"/>
        <v>0</v>
      </c>
      <c r="BG142" s="37">
        <f t="shared" si="77"/>
        <v>0</v>
      </c>
      <c r="BH142" s="37">
        <f t="shared" si="88"/>
        <v>0</v>
      </c>
      <c r="BJ142" s="37"/>
      <c r="BL142" s="37">
        <f>IF(Uttag!F142="",Uttag!E142,0)/IF(Uttag!$F$2=Listor!$B$5,I142,1)</f>
        <v>0</v>
      </c>
      <c r="BM142" s="37">
        <f>Uttag!F142/IF(Uttag!$F$2=Listor!$B$5,I142,1)</f>
        <v>0</v>
      </c>
      <c r="BO142" s="81">
        <f t="shared" si="78"/>
        <v>2</v>
      </c>
      <c r="BP142" s="37">
        <f>IF(OR(BO142&gt;=10,BO142&lt;=4),Indata!$B$9,Indata!$B$10)</f>
        <v>0</v>
      </c>
    </row>
    <row r="143" spans="4:68" x14ac:dyDescent="0.25">
      <c r="D143" s="148">
        <f t="shared" si="89"/>
        <v>45338</v>
      </c>
      <c r="E143" s="140"/>
      <c r="F143" s="141"/>
      <c r="G143" s="148"/>
      <c r="H143" s="37">
        <f t="shared" si="79"/>
        <v>0</v>
      </c>
      <c r="I143" s="81">
        <f>24+SUMIFS(Listor!$C$16:$C$17,Listor!$B$16:$B$17,Uttag!D143)</f>
        <v>24</v>
      </c>
      <c r="J143" s="37">
        <f t="shared" si="61"/>
        <v>0</v>
      </c>
      <c r="K143" s="37"/>
      <c r="L143" s="160"/>
      <c r="M143" s="207">
        <v>1</v>
      </c>
      <c r="N143" s="207">
        <v>0</v>
      </c>
      <c r="O143" s="151"/>
      <c r="P143" s="166"/>
      <c r="Q143" s="167"/>
      <c r="S143" s="37">
        <f t="shared" si="60"/>
        <v>0</v>
      </c>
      <c r="U143" s="37">
        <f>(M143+(1-M143)*(1-N143))*L143*_xlfn.XLOOKUP(BO143,Priser!$A$4:$A$15,Priser!$J$4:$J$15)</f>
        <v>0</v>
      </c>
      <c r="V143" s="37">
        <f>AQ143*(SUMIFS(Priser!$J$4:$J$15,Priser!$A$4:$A$15,BO143)-(SUMIFS(Priser!$H$4:$H$15,Priser!$A$4:$A$15,BO143)/SUMIFS(Priser!$I$4:$I$15,Priser!$A$4:$A$15,BO143)))+AP143*(SUMIFS(Priser!$J$4:$J$15,Priser!$A$4:$A$15,BO143)-Priser!$E$6/SUMIFS(Priser!$I$4:$I$15,Priser!$A$4:$A$15,BO143))+AO143*(SUMIFS(Priser!$J$4:$J$15,Priser!$A$4:$A$15,BO143)-Priser!$D$5/SUMIFS(Priser!$I$4:$I$15,Priser!$A$4:$A$15,BO143))+AN143*(SUMIFS(Priser!$J$4:$J$15,Priser!$A$4:$A$15,BO143)-Priser!$C$4/SUMIFS(Priser!$I$4:$I$15,Priser!$A$4:$A$15,BO143))+AM143*(SUMIFS(Priser!$J$4:$J$15,Priser!$A$4:$A$15,BO143)-Priser!$B$4/SUMIFS(Priser!$I$4:$I$15,Priser!$A$4:$A$15,BO143))</f>
        <v>0</v>
      </c>
      <c r="W143" s="37">
        <f t="shared" si="80"/>
        <v>0</v>
      </c>
      <c r="X143" s="37"/>
      <c r="AA143" s="37">
        <f t="shared" si="62"/>
        <v>0</v>
      </c>
      <c r="AB143" s="37">
        <f t="shared" si="81"/>
        <v>0</v>
      </c>
      <c r="AC143" s="37">
        <f t="shared" si="63"/>
        <v>0</v>
      </c>
      <c r="AD143" s="37">
        <f t="shared" si="82"/>
        <v>0</v>
      </c>
      <c r="AE143" s="37">
        <f>IF(AD143&gt;=Priser!$L$7,Priser!$M$7,IF(AD143&gt;=Priser!$L$6,Priser!$M$6,IF(AD143&gt;=Priser!$L$5,Priser!$M$5,IF(AD143&gt;=Priser!$L$4,Priser!$M$4))))</f>
        <v>0</v>
      </c>
      <c r="AF143" s="37">
        <f>AE143*SUMIFS(Priser!$J$4:$J$15,Priser!$A$4:$A$15,$BO143)*AB143</f>
        <v>0</v>
      </c>
      <c r="AG143" s="37">
        <f t="shared" si="83"/>
        <v>0</v>
      </c>
      <c r="AH143" s="37">
        <f>IF(AG143&gt;=Priser!$N$7,Priser!$O$7,IF(AG143&gt;=Priser!$N$6,Priser!$O$6,IF(AG143&gt;=Priser!$N$5,Priser!$O$5,IF(AG143&gt;=Priser!$N$4,Priser!$O$4))))</f>
        <v>0</v>
      </c>
      <c r="AI143" s="37">
        <f>AH143*SUMIFS(Priser!$J$4:$J$15,Priser!$A$4:$A$15,$BO143)*AC143</f>
        <v>0</v>
      </c>
      <c r="AJ143" s="37"/>
      <c r="AK143" s="37"/>
      <c r="AM143" s="37">
        <f t="shared" si="64"/>
        <v>0</v>
      </c>
      <c r="AN143" s="37">
        <f t="shared" si="65"/>
        <v>0</v>
      </c>
      <c r="AO143" s="37">
        <f t="shared" si="66"/>
        <v>0</v>
      </c>
      <c r="AP143" s="37">
        <f t="shared" si="67"/>
        <v>0</v>
      </c>
      <c r="AQ143" s="37">
        <f t="shared" si="68"/>
        <v>0</v>
      </c>
      <c r="AR143" s="37">
        <f t="shared" si="69"/>
        <v>0</v>
      </c>
      <c r="AS143" s="37">
        <f t="shared" si="70"/>
        <v>0</v>
      </c>
      <c r="AT143" s="37">
        <f t="shared" si="84"/>
        <v>0</v>
      </c>
      <c r="AU143" s="37">
        <f t="shared" si="85"/>
        <v>0</v>
      </c>
      <c r="AV143" s="37">
        <f t="shared" si="86"/>
        <v>0</v>
      </c>
      <c r="AW143" s="37">
        <f t="shared" si="87"/>
        <v>0</v>
      </c>
      <c r="AX143" s="37">
        <f t="shared" si="71"/>
        <v>0</v>
      </c>
      <c r="AY143" s="37"/>
      <c r="AZ143" s="37"/>
      <c r="BB143" s="37">
        <f t="shared" si="72"/>
        <v>0</v>
      </c>
      <c r="BC143" s="37">
        <f t="shared" si="73"/>
        <v>0</v>
      </c>
      <c r="BD143" s="37">
        <f t="shared" si="74"/>
        <v>0</v>
      </c>
      <c r="BE143" s="37">
        <f t="shared" si="75"/>
        <v>0</v>
      </c>
      <c r="BF143" s="37">
        <f t="shared" si="76"/>
        <v>0</v>
      </c>
      <c r="BG143" s="37">
        <f t="shared" si="77"/>
        <v>0</v>
      </c>
      <c r="BH143" s="37">
        <f t="shared" si="88"/>
        <v>0</v>
      </c>
      <c r="BJ143" s="37"/>
      <c r="BL143" s="37">
        <f>IF(Uttag!F143="",Uttag!E143,0)/IF(Uttag!$F$2=Listor!$B$5,I143,1)</f>
        <v>0</v>
      </c>
      <c r="BM143" s="37">
        <f>Uttag!F143/IF(Uttag!$F$2=Listor!$B$5,I143,1)</f>
        <v>0</v>
      </c>
      <c r="BO143" s="81">
        <f t="shared" si="78"/>
        <v>2</v>
      </c>
      <c r="BP143" s="37">
        <f>IF(OR(BO143&gt;=10,BO143&lt;=4),Indata!$B$9,Indata!$B$10)</f>
        <v>0</v>
      </c>
    </row>
    <row r="144" spans="4:68" x14ac:dyDescent="0.25">
      <c r="D144" s="148">
        <f t="shared" si="89"/>
        <v>45339</v>
      </c>
      <c r="E144" s="140"/>
      <c r="F144" s="141"/>
      <c r="G144" s="148"/>
      <c r="H144" s="37">
        <f t="shared" si="79"/>
        <v>0</v>
      </c>
      <c r="I144" s="81">
        <f>24+SUMIFS(Listor!$C$16:$C$17,Listor!$B$16:$B$17,Uttag!D144)</f>
        <v>24</v>
      </c>
      <c r="J144" s="37">
        <f t="shared" si="61"/>
        <v>0</v>
      </c>
      <c r="K144" s="37"/>
      <c r="L144" s="160"/>
      <c r="M144" s="207">
        <v>1</v>
      </c>
      <c r="N144" s="207">
        <v>0</v>
      </c>
      <c r="O144" s="151"/>
      <c r="P144" s="166"/>
      <c r="Q144" s="167"/>
      <c r="S144" s="37">
        <f t="shared" si="60"/>
        <v>0</v>
      </c>
      <c r="U144" s="37">
        <f>(M144+(1-M144)*(1-N144))*L144*_xlfn.XLOOKUP(BO144,Priser!$A$4:$A$15,Priser!$J$4:$J$15)</f>
        <v>0</v>
      </c>
      <c r="V144" s="37">
        <f>AQ144*(SUMIFS(Priser!$J$4:$J$15,Priser!$A$4:$A$15,BO144)-(SUMIFS(Priser!$H$4:$H$15,Priser!$A$4:$A$15,BO144)/SUMIFS(Priser!$I$4:$I$15,Priser!$A$4:$A$15,BO144)))+AP144*(SUMIFS(Priser!$J$4:$J$15,Priser!$A$4:$A$15,BO144)-Priser!$E$6/SUMIFS(Priser!$I$4:$I$15,Priser!$A$4:$A$15,BO144))+AO144*(SUMIFS(Priser!$J$4:$J$15,Priser!$A$4:$A$15,BO144)-Priser!$D$5/SUMIFS(Priser!$I$4:$I$15,Priser!$A$4:$A$15,BO144))+AN144*(SUMIFS(Priser!$J$4:$J$15,Priser!$A$4:$A$15,BO144)-Priser!$C$4/SUMIFS(Priser!$I$4:$I$15,Priser!$A$4:$A$15,BO144))+AM144*(SUMIFS(Priser!$J$4:$J$15,Priser!$A$4:$A$15,BO144)-Priser!$B$4/SUMIFS(Priser!$I$4:$I$15,Priser!$A$4:$A$15,BO144))</f>
        <v>0</v>
      </c>
      <c r="W144" s="37">
        <f t="shared" si="80"/>
        <v>0</v>
      </c>
      <c r="X144" s="37"/>
      <c r="AA144" s="37">
        <f t="shared" si="62"/>
        <v>0</v>
      </c>
      <c r="AB144" s="37">
        <f t="shared" si="81"/>
        <v>0</v>
      </c>
      <c r="AC144" s="37">
        <f t="shared" si="63"/>
        <v>0</v>
      </c>
      <c r="AD144" s="37">
        <f t="shared" si="82"/>
        <v>0</v>
      </c>
      <c r="AE144" s="37">
        <f>IF(AD144&gt;=Priser!$L$7,Priser!$M$7,IF(AD144&gt;=Priser!$L$6,Priser!$M$6,IF(AD144&gt;=Priser!$L$5,Priser!$M$5,IF(AD144&gt;=Priser!$L$4,Priser!$M$4))))</f>
        <v>0</v>
      </c>
      <c r="AF144" s="37">
        <f>AE144*SUMIFS(Priser!$J$4:$J$15,Priser!$A$4:$A$15,$BO144)*AB144</f>
        <v>0</v>
      </c>
      <c r="AG144" s="37">
        <f t="shared" si="83"/>
        <v>0</v>
      </c>
      <c r="AH144" s="37">
        <f>IF(AG144&gt;=Priser!$N$7,Priser!$O$7,IF(AG144&gt;=Priser!$N$6,Priser!$O$6,IF(AG144&gt;=Priser!$N$5,Priser!$O$5,IF(AG144&gt;=Priser!$N$4,Priser!$O$4))))</f>
        <v>0</v>
      </c>
      <c r="AI144" s="37">
        <f>AH144*SUMIFS(Priser!$J$4:$J$15,Priser!$A$4:$A$15,$BO144)*AC144</f>
        <v>0</v>
      </c>
      <c r="AJ144" s="37"/>
      <c r="AK144" s="37"/>
      <c r="AM144" s="37">
        <f t="shared" si="64"/>
        <v>0</v>
      </c>
      <c r="AN144" s="37">
        <f t="shared" si="65"/>
        <v>0</v>
      </c>
      <c r="AO144" s="37">
        <f t="shared" si="66"/>
        <v>0</v>
      </c>
      <c r="AP144" s="37">
        <f t="shared" si="67"/>
        <v>0</v>
      </c>
      <c r="AQ144" s="37">
        <f t="shared" si="68"/>
        <v>0</v>
      </c>
      <c r="AR144" s="37">
        <f t="shared" si="69"/>
        <v>0</v>
      </c>
      <c r="AS144" s="37">
        <f t="shared" si="70"/>
        <v>0</v>
      </c>
      <c r="AT144" s="37">
        <f t="shared" si="84"/>
        <v>0</v>
      </c>
      <c r="AU144" s="37">
        <f t="shared" si="85"/>
        <v>0</v>
      </c>
      <c r="AV144" s="37">
        <f t="shared" si="86"/>
        <v>0</v>
      </c>
      <c r="AW144" s="37">
        <f t="shared" si="87"/>
        <v>0</v>
      </c>
      <c r="AX144" s="37">
        <f t="shared" si="71"/>
        <v>0</v>
      </c>
      <c r="AY144" s="37"/>
      <c r="AZ144" s="37"/>
      <c r="BB144" s="37">
        <f t="shared" si="72"/>
        <v>0</v>
      </c>
      <c r="BC144" s="37">
        <f t="shared" si="73"/>
        <v>0</v>
      </c>
      <c r="BD144" s="37">
        <f t="shared" si="74"/>
        <v>0</v>
      </c>
      <c r="BE144" s="37">
        <f t="shared" si="75"/>
        <v>0</v>
      </c>
      <c r="BF144" s="37">
        <f t="shared" si="76"/>
        <v>0</v>
      </c>
      <c r="BG144" s="37">
        <f t="shared" si="77"/>
        <v>0</v>
      </c>
      <c r="BH144" s="37">
        <f t="shared" si="88"/>
        <v>0</v>
      </c>
      <c r="BJ144" s="37"/>
      <c r="BL144" s="37">
        <f>IF(Uttag!F144="",Uttag!E144,0)/IF(Uttag!$F$2=Listor!$B$5,I144,1)</f>
        <v>0</v>
      </c>
      <c r="BM144" s="37">
        <f>Uttag!F144/IF(Uttag!$F$2=Listor!$B$5,I144,1)</f>
        <v>0</v>
      </c>
      <c r="BO144" s="81">
        <f t="shared" si="78"/>
        <v>2</v>
      </c>
      <c r="BP144" s="37">
        <f>IF(OR(BO144&gt;=10,BO144&lt;=4),Indata!$B$9,Indata!$B$10)</f>
        <v>0</v>
      </c>
    </row>
    <row r="145" spans="4:68" x14ac:dyDescent="0.25">
      <c r="D145" s="148">
        <f t="shared" si="89"/>
        <v>45340</v>
      </c>
      <c r="E145" s="140"/>
      <c r="F145" s="141"/>
      <c r="G145" s="148"/>
      <c r="H145" s="37">
        <f t="shared" si="79"/>
        <v>0</v>
      </c>
      <c r="I145" s="81">
        <f>24+SUMIFS(Listor!$C$16:$C$17,Listor!$B$16:$B$17,Uttag!D145)</f>
        <v>24</v>
      </c>
      <c r="J145" s="37">
        <f t="shared" si="61"/>
        <v>0</v>
      </c>
      <c r="K145" s="37"/>
      <c r="L145" s="160"/>
      <c r="M145" s="207">
        <v>1</v>
      </c>
      <c r="N145" s="207">
        <v>0</v>
      </c>
      <c r="O145" s="151"/>
      <c r="P145" s="166"/>
      <c r="Q145" s="167"/>
      <c r="S145" s="37">
        <f t="shared" si="60"/>
        <v>0</v>
      </c>
      <c r="U145" s="37">
        <f>(M145+(1-M145)*(1-N145))*L145*_xlfn.XLOOKUP(BO145,Priser!$A$4:$A$15,Priser!$J$4:$J$15)</f>
        <v>0</v>
      </c>
      <c r="V145" s="37">
        <f>AQ145*(SUMIFS(Priser!$J$4:$J$15,Priser!$A$4:$A$15,BO145)-(SUMIFS(Priser!$H$4:$H$15,Priser!$A$4:$A$15,BO145)/SUMIFS(Priser!$I$4:$I$15,Priser!$A$4:$A$15,BO145)))+AP145*(SUMIFS(Priser!$J$4:$J$15,Priser!$A$4:$A$15,BO145)-Priser!$E$6/SUMIFS(Priser!$I$4:$I$15,Priser!$A$4:$A$15,BO145))+AO145*(SUMIFS(Priser!$J$4:$J$15,Priser!$A$4:$A$15,BO145)-Priser!$D$5/SUMIFS(Priser!$I$4:$I$15,Priser!$A$4:$A$15,BO145))+AN145*(SUMIFS(Priser!$J$4:$J$15,Priser!$A$4:$A$15,BO145)-Priser!$C$4/SUMIFS(Priser!$I$4:$I$15,Priser!$A$4:$A$15,BO145))+AM145*(SUMIFS(Priser!$J$4:$J$15,Priser!$A$4:$A$15,BO145)-Priser!$B$4/SUMIFS(Priser!$I$4:$I$15,Priser!$A$4:$A$15,BO145))</f>
        <v>0</v>
      </c>
      <c r="W145" s="37">
        <f t="shared" si="80"/>
        <v>0</v>
      </c>
      <c r="X145" s="37"/>
      <c r="AA145" s="37">
        <f t="shared" si="62"/>
        <v>0</v>
      </c>
      <c r="AB145" s="37">
        <f t="shared" si="81"/>
        <v>0</v>
      </c>
      <c r="AC145" s="37">
        <f t="shared" si="63"/>
        <v>0</v>
      </c>
      <c r="AD145" s="37">
        <f t="shared" si="82"/>
        <v>0</v>
      </c>
      <c r="AE145" s="37">
        <f>IF(AD145&gt;=Priser!$L$7,Priser!$M$7,IF(AD145&gt;=Priser!$L$6,Priser!$M$6,IF(AD145&gt;=Priser!$L$5,Priser!$M$5,IF(AD145&gt;=Priser!$L$4,Priser!$M$4))))</f>
        <v>0</v>
      </c>
      <c r="AF145" s="37">
        <f>AE145*SUMIFS(Priser!$J$4:$J$15,Priser!$A$4:$A$15,$BO145)*AB145</f>
        <v>0</v>
      </c>
      <c r="AG145" s="37">
        <f t="shared" si="83"/>
        <v>0</v>
      </c>
      <c r="AH145" s="37">
        <f>IF(AG145&gt;=Priser!$N$7,Priser!$O$7,IF(AG145&gt;=Priser!$N$6,Priser!$O$6,IF(AG145&gt;=Priser!$N$5,Priser!$O$5,IF(AG145&gt;=Priser!$N$4,Priser!$O$4))))</f>
        <v>0</v>
      </c>
      <c r="AI145" s="37">
        <f>AH145*SUMIFS(Priser!$J$4:$J$15,Priser!$A$4:$A$15,$BO145)*AC145</f>
        <v>0</v>
      </c>
      <c r="AJ145" s="37"/>
      <c r="AK145" s="37"/>
      <c r="AM145" s="37">
        <f t="shared" si="64"/>
        <v>0</v>
      </c>
      <c r="AN145" s="37">
        <f t="shared" si="65"/>
        <v>0</v>
      </c>
      <c r="AO145" s="37">
        <f t="shared" si="66"/>
        <v>0</v>
      </c>
      <c r="AP145" s="37">
        <f t="shared" si="67"/>
        <v>0</v>
      </c>
      <c r="AQ145" s="37">
        <f t="shared" si="68"/>
        <v>0</v>
      </c>
      <c r="AR145" s="37">
        <f t="shared" si="69"/>
        <v>0</v>
      </c>
      <c r="AS145" s="37">
        <f t="shared" si="70"/>
        <v>0</v>
      </c>
      <c r="AT145" s="37">
        <f t="shared" si="84"/>
        <v>0</v>
      </c>
      <c r="AU145" s="37">
        <f t="shared" si="85"/>
        <v>0</v>
      </c>
      <c r="AV145" s="37">
        <f t="shared" si="86"/>
        <v>0</v>
      </c>
      <c r="AW145" s="37">
        <f t="shared" si="87"/>
        <v>0</v>
      </c>
      <c r="AX145" s="37">
        <f t="shared" si="71"/>
        <v>0</v>
      </c>
      <c r="AY145" s="37"/>
      <c r="AZ145" s="37"/>
      <c r="BB145" s="37">
        <f t="shared" si="72"/>
        <v>0</v>
      </c>
      <c r="BC145" s="37">
        <f t="shared" si="73"/>
        <v>0</v>
      </c>
      <c r="BD145" s="37">
        <f t="shared" si="74"/>
        <v>0</v>
      </c>
      <c r="BE145" s="37">
        <f t="shared" si="75"/>
        <v>0</v>
      </c>
      <c r="BF145" s="37">
        <f t="shared" si="76"/>
        <v>0</v>
      </c>
      <c r="BG145" s="37">
        <f t="shared" si="77"/>
        <v>0</v>
      </c>
      <c r="BH145" s="37">
        <f t="shared" si="88"/>
        <v>0</v>
      </c>
      <c r="BJ145" s="37"/>
      <c r="BL145" s="37">
        <f>IF(Uttag!F145="",Uttag!E145,0)/IF(Uttag!$F$2=Listor!$B$5,I145,1)</f>
        <v>0</v>
      </c>
      <c r="BM145" s="37">
        <f>Uttag!F145/IF(Uttag!$F$2=Listor!$B$5,I145,1)</f>
        <v>0</v>
      </c>
      <c r="BO145" s="81">
        <f t="shared" si="78"/>
        <v>2</v>
      </c>
      <c r="BP145" s="37">
        <f>IF(OR(BO145&gt;=10,BO145&lt;=4),Indata!$B$9,Indata!$B$10)</f>
        <v>0</v>
      </c>
    </row>
    <row r="146" spans="4:68" x14ac:dyDescent="0.25">
      <c r="D146" s="148">
        <f t="shared" si="89"/>
        <v>45341</v>
      </c>
      <c r="E146" s="140"/>
      <c r="F146" s="141"/>
      <c r="G146" s="148"/>
      <c r="H146" s="37">
        <f t="shared" si="79"/>
        <v>0</v>
      </c>
      <c r="I146" s="81">
        <f>24+SUMIFS(Listor!$C$16:$C$17,Listor!$B$16:$B$17,Uttag!D146)</f>
        <v>24</v>
      </c>
      <c r="J146" s="37">
        <f t="shared" si="61"/>
        <v>0</v>
      </c>
      <c r="K146" s="37"/>
      <c r="L146" s="160"/>
      <c r="M146" s="207">
        <v>1</v>
      </c>
      <c r="N146" s="207">
        <v>0</v>
      </c>
      <c r="O146" s="151"/>
      <c r="P146" s="166"/>
      <c r="Q146" s="167"/>
      <c r="S146" s="37">
        <f t="shared" si="60"/>
        <v>0</v>
      </c>
      <c r="U146" s="37">
        <f>(M146+(1-M146)*(1-N146))*L146*_xlfn.XLOOKUP(BO146,Priser!$A$4:$A$15,Priser!$J$4:$J$15)</f>
        <v>0</v>
      </c>
      <c r="V146" s="37">
        <f>AQ146*(SUMIFS(Priser!$J$4:$J$15,Priser!$A$4:$A$15,BO146)-(SUMIFS(Priser!$H$4:$H$15,Priser!$A$4:$A$15,BO146)/SUMIFS(Priser!$I$4:$I$15,Priser!$A$4:$A$15,BO146)))+AP146*(SUMIFS(Priser!$J$4:$J$15,Priser!$A$4:$A$15,BO146)-Priser!$E$6/SUMIFS(Priser!$I$4:$I$15,Priser!$A$4:$A$15,BO146))+AO146*(SUMIFS(Priser!$J$4:$J$15,Priser!$A$4:$A$15,BO146)-Priser!$D$5/SUMIFS(Priser!$I$4:$I$15,Priser!$A$4:$A$15,BO146))+AN146*(SUMIFS(Priser!$J$4:$J$15,Priser!$A$4:$A$15,BO146)-Priser!$C$4/SUMIFS(Priser!$I$4:$I$15,Priser!$A$4:$A$15,BO146))+AM146*(SUMIFS(Priser!$J$4:$J$15,Priser!$A$4:$A$15,BO146)-Priser!$B$4/SUMIFS(Priser!$I$4:$I$15,Priser!$A$4:$A$15,BO146))</f>
        <v>0</v>
      </c>
      <c r="W146" s="37">
        <f t="shared" si="80"/>
        <v>0</v>
      </c>
      <c r="X146" s="37"/>
      <c r="AA146" s="37">
        <f t="shared" si="62"/>
        <v>0</v>
      </c>
      <c r="AB146" s="37">
        <f t="shared" si="81"/>
        <v>0</v>
      </c>
      <c r="AC146" s="37">
        <f t="shared" si="63"/>
        <v>0</v>
      </c>
      <c r="AD146" s="37">
        <f t="shared" si="82"/>
        <v>0</v>
      </c>
      <c r="AE146" s="37">
        <f>IF(AD146&gt;=Priser!$L$7,Priser!$M$7,IF(AD146&gt;=Priser!$L$6,Priser!$M$6,IF(AD146&gt;=Priser!$L$5,Priser!$M$5,IF(AD146&gt;=Priser!$L$4,Priser!$M$4))))</f>
        <v>0</v>
      </c>
      <c r="AF146" s="37">
        <f>AE146*SUMIFS(Priser!$J$4:$J$15,Priser!$A$4:$A$15,$BO146)*AB146</f>
        <v>0</v>
      </c>
      <c r="AG146" s="37">
        <f t="shared" si="83"/>
        <v>0</v>
      </c>
      <c r="AH146" s="37">
        <f>IF(AG146&gt;=Priser!$N$7,Priser!$O$7,IF(AG146&gt;=Priser!$N$6,Priser!$O$6,IF(AG146&gt;=Priser!$N$5,Priser!$O$5,IF(AG146&gt;=Priser!$N$4,Priser!$O$4))))</f>
        <v>0</v>
      </c>
      <c r="AI146" s="37">
        <f>AH146*SUMIFS(Priser!$J$4:$J$15,Priser!$A$4:$A$15,$BO146)*AC146</f>
        <v>0</v>
      </c>
      <c r="AJ146" s="37"/>
      <c r="AK146" s="37"/>
      <c r="AM146" s="37">
        <f t="shared" si="64"/>
        <v>0</v>
      </c>
      <c r="AN146" s="37">
        <f t="shared" si="65"/>
        <v>0</v>
      </c>
      <c r="AO146" s="37">
        <f t="shared" si="66"/>
        <v>0</v>
      </c>
      <c r="AP146" s="37">
        <f t="shared" si="67"/>
        <v>0</v>
      </c>
      <c r="AQ146" s="37">
        <f t="shared" si="68"/>
        <v>0</v>
      </c>
      <c r="AR146" s="37">
        <f t="shared" si="69"/>
        <v>0</v>
      </c>
      <c r="AS146" s="37">
        <f t="shared" si="70"/>
        <v>0</v>
      </c>
      <c r="AT146" s="37">
        <f t="shared" si="84"/>
        <v>0</v>
      </c>
      <c r="AU146" s="37">
        <f t="shared" si="85"/>
        <v>0</v>
      </c>
      <c r="AV146" s="37">
        <f t="shared" si="86"/>
        <v>0</v>
      </c>
      <c r="AW146" s="37">
        <f t="shared" si="87"/>
        <v>0</v>
      </c>
      <c r="AX146" s="37">
        <f t="shared" si="71"/>
        <v>0</v>
      </c>
      <c r="AY146" s="37"/>
      <c r="AZ146" s="37"/>
      <c r="BB146" s="37">
        <f t="shared" si="72"/>
        <v>0</v>
      </c>
      <c r="BC146" s="37">
        <f t="shared" si="73"/>
        <v>0</v>
      </c>
      <c r="BD146" s="37">
        <f t="shared" si="74"/>
        <v>0</v>
      </c>
      <c r="BE146" s="37">
        <f t="shared" si="75"/>
        <v>0</v>
      </c>
      <c r="BF146" s="37">
        <f t="shared" si="76"/>
        <v>0</v>
      </c>
      <c r="BG146" s="37">
        <f t="shared" si="77"/>
        <v>0</v>
      </c>
      <c r="BH146" s="37">
        <f t="shared" si="88"/>
        <v>0</v>
      </c>
      <c r="BJ146" s="37"/>
      <c r="BL146" s="37">
        <f>IF(Uttag!F146="",Uttag!E146,0)/IF(Uttag!$F$2=Listor!$B$5,I146,1)</f>
        <v>0</v>
      </c>
      <c r="BM146" s="37">
        <f>Uttag!F146/IF(Uttag!$F$2=Listor!$B$5,I146,1)</f>
        <v>0</v>
      </c>
      <c r="BO146" s="81">
        <f t="shared" si="78"/>
        <v>2</v>
      </c>
      <c r="BP146" s="37">
        <f>IF(OR(BO146&gt;=10,BO146&lt;=4),Indata!$B$9,Indata!$B$10)</f>
        <v>0</v>
      </c>
    </row>
    <row r="147" spans="4:68" x14ac:dyDescent="0.25">
      <c r="D147" s="148">
        <f t="shared" si="89"/>
        <v>45342</v>
      </c>
      <c r="E147" s="140"/>
      <c r="F147" s="141"/>
      <c r="G147" s="148"/>
      <c r="H147" s="37">
        <f t="shared" si="79"/>
        <v>0</v>
      </c>
      <c r="I147" s="81">
        <f>24+SUMIFS(Listor!$C$16:$C$17,Listor!$B$16:$B$17,Uttag!D147)</f>
        <v>24</v>
      </c>
      <c r="J147" s="37">
        <f t="shared" si="61"/>
        <v>0</v>
      </c>
      <c r="K147" s="37"/>
      <c r="L147" s="160"/>
      <c r="M147" s="207">
        <v>1</v>
      </c>
      <c r="N147" s="207">
        <v>0</v>
      </c>
      <c r="O147" s="151"/>
      <c r="P147" s="166"/>
      <c r="Q147" s="167"/>
      <c r="S147" s="37">
        <f t="shared" si="60"/>
        <v>0</v>
      </c>
      <c r="U147" s="37">
        <f>(M147+(1-M147)*(1-N147))*L147*_xlfn.XLOOKUP(BO147,Priser!$A$4:$A$15,Priser!$J$4:$J$15)</f>
        <v>0</v>
      </c>
      <c r="V147" s="37">
        <f>AQ147*(SUMIFS(Priser!$J$4:$J$15,Priser!$A$4:$A$15,BO147)-(SUMIFS(Priser!$H$4:$H$15,Priser!$A$4:$A$15,BO147)/SUMIFS(Priser!$I$4:$I$15,Priser!$A$4:$A$15,BO147)))+AP147*(SUMIFS(Priser!$J$4:$J$15,Priser!$A$4:$A$15,BO147)-Priser!$E$6/SUMIFS(Priser!$I$4:$I$15,Priser!$A$4:$A$15,BO147))+AO147*(SUMIFS(Priser!$J$4:$J$15,Priser!$A$4:$A$15,BO147)-Priser!$D$5/SUMIFS(Priser!$I$4:$I$15,Priser!$A$4:$A$15,BO147))+AN147*(SUMIFS(Priser!$J$4:$J$15,Priser!$A$4:$A$15,BO147)-Priser!$C$4/SUMIFS(Priser!$I$4:$I$15,Priser!$A$4:$A$15,BO147))+AM147*(SUMIFS(Priser!$J$4:$J$15,Priser!$A$4:$A$15,BO147)-Priser!$B$4/SUMIFS(Priser!$I$4:$I$15,Priser!$A$4:$A$15,BO147))</f>
        <v>0</v>
      </c>
      <c r="W147" s="37">
        <f t="shared" si="80"/>
        <v>0</v>
      </c>
      <c r="X147" s="37"/>
      <c r="AA147" s="37">
        <f t="shared" si="62"/>
        <v>0</v>
      </c>
      <c r="AB147" s="37">
        <f t="shared" si="81"/>
        <v>0</v>
      </c>
      <c r="AC147" s="37">
        <f t="shared" si="63"/>
        <v>0</v>
      </c>
      <c r="AD147" s="37">
        <f t="shared" si="82"/>
        <v>0</v>
      </c>
      <c r="AE147" s="37">
        <f>IF(AD147&gt;=Priser!$L$7,Priser!$M$7,IF(AD147&gt;=Priser!$L$6,Priser!$M$6,IF(AD147&gt;=Priser!$L$5,Priser!$M$5,IF(AD147&gt;=Priser!$L$4,Priser!$M$4))))</f>
        <v>0</v>
      </c>
      <c r="AF147" s="37">
        <f>AE147*SUMIFS(Priser!$J$4:$J$15,Priser!$A$4:$A$15,$BO147)*AB147</f>
        <v>0</v>
      </c>
      <c r="AG147" s="37">
        <f t="shared" si="83"/>
        <v>0</v>
      </c>
      <c r="AH147" s="37">
        <f>IF(AG147&gt;=Priser!$N$7,Priser!$O$7,IF(AG147&gt;=Priser!$N$6,Priser!$O$6,IF(AG147&gt;=Priser!$N$5,Priser!$O$5,IF(AG147&gt;=Priser!$N$4,Priser!$O$4))))</f>
        <v>0</v>
      </c>
      <c r="AI147" s="37">
        <f>AH147*SUMIFS(Priser!$J$4:$J$15,Priser!$A$4:$A$15,$BO147)*AC147</f>
        <v>0</v>
      </c>
      <c r="AJ147" s="37"/>
      <c r="AK147" s="37"/>
      <c r="AM147" s="37">
        <f t="shared" si="64"/>
        <v>0</v>
      </c>
      <c r="AN147" s="37">
        <f t="shared" si="65"/>
        <v>0</v>
      </c>
      <c r="AO147" s="37">
        <f t="shared" si="66"/>
        <v>0</v>
      </c>
      <c r="AP147" s="37">
        <f t="shared" si="67"/>
        <v>0</v>
      </c>
      <c r="AQ147" s="37">
        <f t="shared" si="68"/>
        <v>0</v>
      </c>
      <c r="AR147" s="37">
        <f t="shared" si="69"/>
        <v>0</v>
      </c>
      <c r="AS147" s="37">
        <f t="shared" si="70"/>
        <v>0</v>
      </c>
      <c r="AT147" s="37">
        <f t="shared" si="84"/>
        <v>0</v>
      </c>
      <c r="AU147" s="37">
        <f t="shared" si="85"/>
        <v>0</v>
      </c>
      <c r="AV147" s="37">
        <f t="shared" si="86"/>
        <v>0</v>
      </c>
      <c r="AW147" s="37">
        <f t="shared" si="87"/>
        <v>0</v>
      </c>
      <c r="AX147" s="37">
        <f t="shared" si="71"/>
        <v>0</v>
      </c>
      <c r="AY147" s="37"/>
      <c r="AZ147" s="37"/>
      <c r="BB147" s="37">
        <f t="shared" si="72"/>
        <v>0</v>
      </c>
      <c r="BC147" s="37">
        <f t="shared" si="73"/>
        <v>0</v>
      </c>
      <c r="BD147" s="37">
        <f t="shared" si="74"/>
        <v>0</v>
      </c>
      <c r="BE147" s="37">
        <f t="shared" si="75"/>
        <v>0</v>
      </c>
      <c r="BF147" s="37">
        <f t="shared" si="76"/>
        <v>0</v>
      </c>
      <c r="BG147" s="37">
        <f t="shared" si="77"/>
        <v>0</v>
      </c>
      <c r="BH147" s="37">
        <f t="shared" si="88"/>
        <v>0</v>
      </c>
      <c r="BJ147" s="37"/>
      <c r="BL147" s="37">
        <f>IF(Uttag!F147="",Uttag!E147,0)/IF(Uttag!$F$2=Listor!$B$5,I147,1)</f>
        <v>0</v>
      </c>
      <c r="BM147" s="37">
        <f>Uttag!F147/IF(Uttag!$F$2=Listor!$B$5,I147,1)</f>
        <v>0</v>
      </c>
      <c r="BO147" s="81">
        <f t="shared" si="78"/>
        <v>2</v>
      </c>
      <c r="BP147" s="37">
        <f>IF(OR(BO147&gt;=10,BO147&lt;=4),Indata!$B$9,Indata!$B$10)</f>
        <v>0</v>
      </c>
    </row>
    <row r="148" spans="4:68" x14ac:dyDescent="0.25">
      <c r="D148" s="148">
        <f t="shared" si="89"/>
        <v>45343</v>
      </c>
      <c r="E148" s="140"/>
      <c r="F148" s="141"/>
      <c r="G148" s="148"/>
      <c r="H148" s="37">
        <f t="shared" si="79"/>
        <v>0</v>
      </c>
      <c r="I148" s="81">
        <f>24+SUMIFS(Listor!$C$16:$C$17,Listor!$B$16:$B$17,Uttag!D148)</f>
        <v>24</v>
      </c>
      <c r="J148" s="37">
        <f t="shared" si="61"/>
        <v>0</v>
      </c>
      <c r="K148" s="37"/>
      <c r="L148" s="160"/>
      <c r="M148" s="207">
        <v>1</v>
      </c>
      <c r="N148" s="207">
        <v>0</v>
      </c>
      <c r="O148" s="151"/>
      <c r="P148" s="166"/>
      <c r="Q148" s="167"/>
      <c r="S148" s="37">
        <f t="shared" si="60"/>
        <v>0</v>
      </c>
      <c r="U148" s="37">
        <f>(M148+(1-M148)*(1-N148))*L148*_xlfn.XLOOKUP(BO148,Priser!$A$4:$A$15,Priser!$J$4:$J$15)</f>
        <v>0</v>
      </c>
      <c r="V148" s="37">
        <f>AQ148*(SUMIFS(Priser!$J$4:$J$15,Priser!$A$4:$A$15,BO148)-(SUMIFS(Priser!$H$4:$H$15,Priser!$A$4:$A$15,BO148)/SUMIFS(Priser!$I$4:$I$15,Priser!$A$4:$A$15,BO148)))+AP148*(SUMIFS(Priser!$J$4:$J$15,Priser!$A$4:$A$15,BO148)-Priser!$E$6/SUMIFS(Priser!$I$4:$I$15,Priser!$A$4:$A$15,BO148))+AO148*(SUMIFS(Priser!$J$4:$J$15,Priser!$A$4:$A$15,BO148)-Priser!$D$5/SUMIFS(Priser!$I$4:$I$15,Priser!$A$4:$A$15,BO148))+AN148*(SUMIFS(Priser!$J$4:$J$15,Priser!$A$4:$A$15,BO148)-Priser!$C$4/SUMIFS(Priser!$I$4:$I$15,Priser!$A$4:$A$15,BO148))+AM148*(SUMIFS(Priser!$J$4:$J$15,Priser!$A$4:$A$15,BO148)-Priser!$B$4/SUMIFS(Priser!$I$4:$I$15,Priser!$A$4:$A$15,BO148))</f>
        <v>0</v>
      </c>
      <c r="W148" s="37">
        <f t="shared" si="80"/>
        <v>0</v>
      </c>
      <c r="X148" s="37"/>
      <c r="AA148" s="37">
        <f t="shared" si="62"/>
        <v>0</v>
      </c>
      <c r="AB148" s="37">
        <f t="shared" si="81"/>
        <v>0</v>
      </c>
      <c r="AC148" s="37">
        <f t="shared" si="63"/>
        <v>0</v>
      </c>
      <c r="AD148" s="37">
        <f t="shared" si="82"/>
        <v>0</v>
      </c>
      <c r="AE148" s="37">
        <f>IF(AD148&gt;=Priser!$L$7,Priser!$M$7,IF(AD148&gt;=Priser!$L$6,Priser!$M$6,IF(AD148&gt;=Priser!$L$5,Priser!$M$5,IF(AD148&gt;=Priser!$L$4,Priser!$M$4))))</f>
        <v>0</v>
      </c>
      <c r="AF148" s="37">
        <f>AE148*SUMIFS(Priser!$J$4:$J$15,Priser!$A$4:$A$15,$BO148)*AB148</f>
        <v>0</v>
      </c>
      <c r="AG148" s="37">
        <f t="shared" si="83"/>
        <v>0</v>
      </c>
      <c r="AH148" s="37">
        <f>IF(AG148&gt;=Priser!$N$7,Priser!$O$7,IF(AG148&gt;=Priser!$N$6,Priser!$O$6,IF(AG148&gt;=Priser!$N$5,Priser!$O$5,IF(AG148&gt;=Priser!$N$4,Priser!$O$4))))</f>
        <v>0</v>
      </c>
      <c r="AI148" s="37">
        <f>AH148*SUMIFS(Priser!$J$4:$J$15,Priser!$A$4:$A$15,$BO148)*AC148</f>
        <v>0</v>
      </c>
      <c r="AJ148" s="37"/>
      <c r="AK148" s="37"/>
      <c r="AM148" s="37">
        <f t="shared" si="64"/>
        <v>0</v>
      </c>
      <c r="AN148" s="37">
        <f t="shared" si="65"/>
        <v>0</v>
      </c>
      <c r="AO148" s="37">
        <f t="shared" si="66"/>
        <v>0</v>
      </c>
      <c r="AP148" s="37">
        <f t="shared" si="67"/>
        <v>0</v>
      </c>
      <c r="AQ148" s="37">
        <f t="shared" si="68"/>
        <v>0</v>
      </c>
      <c r="AR148" s="37">
        <f t="shared" si="69"/>
        <v>0</v>
      </c>
      <c r="AS148" s="37">
        <f t="shared" si="70"/>
        <v>0</v>
      </c>
      <c r="AT148" s="37">
        <f t="shared" si="84"/>
        <v>0</v>
      </c>
      <c r="AU148" s="37">
        <f t="shared" si="85"/>
        <v>0</v>
      </c>
      <c r="AV148" s="37">
        <f t="shared" si="86"/>
        <v>0</v>
      </c>
      <c r="AW148" s="37">
        <f t="shared" si="87"/>
        <v>0</v>
      </c>
      <c r="AX148" s="37">
        <f t="shared" si="71"/>
        <v>0</v>
      </c>
      <c r="AY148" s="37"/>
      <c r="AZ148" s="37"/>
      <c r="BB148" s="37">
        <f t="shared" si="72"/>
        <v>0</v>
      </c>
      <c r="BC148" s="37">
        <f t="shared" si="73"/>
        <v>0</v>
      </c>
      <c r="BD148" s="37">
        <f t="shared" si="74"/>
        <v>0</v>
      </c>
      <c r="BE148" s="37">
        <f t="shared" si="75"/>
        <v>0</v>
      </c>
      <c r="BF148" s="37">
        <f t="shared" si="76"/>
        <v>0</v>
      </c>
      <c r="BG148" s="37">
        <f t="shared" si="77"/>
        <v>0</v>
      </c>
      <c r="BH148" s="37">
        <f t="shared" si="88"/>
        <v>0</v>
      </c>
      <c r="BJ148" s="37"/>
      <c r="BL148" s="37">
        <f>IF(Uttag!F148="",Uttag!E148,0)/IF(Uttag!$F$2=Listor!$B$5,I148,1)</f>
        <v>0</v>
      </c>
      <c r="BM148" s="37">
        <f>Uttag!F148/IF(Uttag!$F$2=Listor!$B$5,I148,1)</f>
        <v>0</v>
      </c>
      <c r="BO148" s="81">
        <f t="shared" si="78"/>
        <v>2</v>
      </c>
      <c r="BP148" s="37">
        <f>IF(OR(BO148&gt;=10,BO148&lt;=4),Indata!$B$9,Indata!$B$10)</f>
        <v>0</v>
      </c>
    </row>
    <row r="149" spans="4:68" x14ac:dyDescent="0.25">
      <c r="D149" s="148">
        <f t="shared" si="89"/>
        <v>45344</v>
      </c>
      <c r="E149" s="140"/>
      <c r="F149" s="141"/>
      <c r="G149" s="148"/>
      <c r="H149" s="37">
        <f t="shared" si="79"/>
        <v>0</v>
      </c>
      <c r="I149" s="81">
        <f>24+SUMIFS(Listor!$C$16:$C$17,Listor!$B$16:$B$17,Uttag!D149)</f>
        <v>24</v>
      </c>
      <c r="J149" s="37">
        <f t="shared" si="61"/>
        <v>0</v>
      </c>
      <c r="K149" s="37"/>
      <c r="L149" s="160"/>
      <c r="M149" s="207">
        <v>1</v>
      </c>
      <c r="N149" s="207">
        <v>0</v>
      </c>
      <c r="O149" s="151"/>
      <c r="P149" s="166"/>
      <c r="Q149" s="167"/>
      <c r="S149" s="37">
        <f t="shared" si="60"/>
        <v>0</v>
      </c>
      <c r="U149" s="37">
        <f>(M149+(1-M149)*(1-N149))*L149*_xlfn.XLOOKUP(BO149,Priser!$A$4:$A$15,Priser!$J$4:$J$15)</f>
        <v>0</v>
      </c>
      <c r="V149" s="37">
        <f>AQ149*(SUMIFS(Priser!$J$4:$J$15,Priser!$A$4:$A$15,BO149)-(SUMIFS(Priser!$H$4:$H$15,Priser!$A$4:$A$15,BO149)/SUMIFS(Priser!$I$4:$I$15,Priser!$A$4:$A$15,BO149)))+AP149*(SUMIFS(Priser!$J$4:$J$15,Priser!$A$4:$A$15,BO149)-Priser!$E$6/SUMIFS(Priser!$I$4:$I$15,Priser!$A$4:$A$15,BO149))+AO149*(SUMIFS(Priser!$J$4:$J$15,Priser!$A$4:$A$15,BO149)-Priser!$D$5/SUMIFS(Priser!$I$4:$I$15,Priser!$A$4:$A$15,BO149))+AN149*(SUMIFS(Priser!$J$4:$J$15,Priser!$A$4:$A$15,BO149)-Priser!$C$4/SUMIFS(Priser!$I$4:$I$15,Priser!$A$4:$A$15,BO149))+AM149*(SUMIFS(Priser!$J$4:$J$15,Priser!$A$4:$A$15,BO149)-Priser!$B$4/SUMIFS(Priser!$I$4:$I$15,Priser!$A$4:$A$15,BO149))</f>
        <v>0</v>
      </c>
      <c r="W149" s="37">
        <f t="shared" si="80"/>
        <v>0</v>
      </c>
      <c r="X149" s="37"/>
      <c r="AA149" s="37">
        <f t="shared" si="62"/>
        <v>0</v>
      </c>
      <c r="AB149" s="37">
        <f t="shared" si="81"/>
        <v>0</v>
      </c>
      <c r="AC149" s="37">
        <f t="shared" si="63"/>
        <v>0</v>
      </c>
      <c r="AD149" s="37">
        <f t="shared" si="82"/>
        <v>0</v>
      </c>
      <c r="AE149" s="37">
        <f>IF(AD149&gt;=Priser!$L$7,Priser!$M$7,IF(AD149&gt;=Priser!$L$6,Priser!$M$6,IF(AD149&gt;=Priser!$L$5,Priser!$M$5,IF(AD149&gt;=Priser!$L$4,Priser!$M$4))))</f>
        <v>0</v>
      </c>
      <c r="AF149" s="37">
        <f>AE149*SUMIFS(Priser!$J$4:$J$15,Priser!$A$4:$A$15,$BO149)*AB149</f>
        <v>0</v>
      </c>
      <c r="AG149" s="37">
        <f t="shared" si="83"/>
        <v>0</v>
      </c>
      <c r="AH149" s="37">
        <f>IF(AG149&gt;=Priser!$N$7,Priser!$O$7,IF(AG149&gt;=Priser!$N$6,Priser!$O$6,IF(AG149&gt;=Priser!$N$5,Priser!$O$5,IF(AG149&gt;=Priser!$N$4,Priser!$O$4))))</f>
        <v>0</v>
      </c>
      <c r="AI149" s="37">
        <f>AH149*SUMIFS(Priser!$J$4:$J$15,Priser!$A$4:$A$15,$BO149)*AC149</f>
        <v>0</v>
      </c>
      <c r="AJ149" s="37"/>
      <c r="AK149" s="37"/>
      <c r="AM149" s="37">
        <f t="shared" si="64"/>
        <v>0</v>
      </c>
      <c r="AN149" s="37">
        <f t="shared" si="65"/>
        <v>0</v>
      </c>
      <c r="AO149" s="37">
        <f t="shared" si="66"/>
        <v>0</v>
      </c>
      <c r="AP149" s="37">
        <f t="shared" si="67"/>
        <v>0</v>
      </c>
      <c r="AQ149" s="37">
        <f t="shared" si="68"/>
        <v>0</v>
      </c>
      <c r="AR149" s="37">
        <f t="shared" si="69"/>
        <v>0</v>
      </c>
      <c r="AS149" s="37">
        <f t="shared" si="70"/>
        <v>0</v>
      </c>
      <c r="AT149" s="37">
        <f t="shared" si="84"/>
        <v>0</v>
      </c>
      <c r="AU149" s="37">
        <f t="shared" si="85"/>
        <v>0</v>
      </c>
      <c r="AV149" s="37">
        <f t="shared" si="86"/>
        <v>0</v>
      </c>
      <c r="AW149" s="37">
        <f t="shared" si="87"/>
        <v>0</v>
      </c>
      <c r="AX149" s="37">
        <f t="shared" si="71"/>
        <v>0</v>
      </c>
      <c r="AY149" s="37"/>
      <c r="AZ149" s="37"/>
      <c r="BB149" s="37">
        <f t="shared" si="72"/>
        <v>0</v>
      </c>
      <c r="BC149" s="37">
        <f t="shared" si="73"/>
        <v>0</v>
      </c>
      <c r="BD149" s="37">
        <f t="shared" si="74"/>
        <v>0</v>
      </c>
      <c r="BE149" s="37">
        <f t="shared" si="75"/>
        <v>0</v>
      </c>
      <c r="BF149" s="37">
        <f t="shared" si="76"/>
        <v>0</v>
      </c>
      <c r="BG149" s="37">
        <f t="shared" si="77"/>
        <v>0</v>
      </c>
      <c r="BH149" s="37">
        <f t="shared" si="88"/>
        <v>0</v>
      </c>
      <c r="BJ149" s="37"/>
      <c r="BL149" s="37">
        <f>IF(Uttag!F149="",Uttag!E149,0)/IF(Uttag!$F$2=Listor!$B$5,I149,1)</f>
        <v>0</v>
      </c>
      <c r="BM149" s="37">
        <f>Uttag!F149/IF(Uttag!$F$2=Listor!$B$5,I149,1)</f>
        <v>0</v>
      </c>
      <c r="BO149" s="81">
        <f t="shared" si="78"/>
        <v>2</v>
      </c>
      <c r="BP149" s="37">
        <f>IF(OR(BO149&gt;=10,BO149&lt;=4),Indata!$B$9,Indata!$B$10)</f>
        <v>0</v>
      </c>
    </row>
    <row r="150" spans="4:68" x14ac:dyDescent="0.25">
      <c r="D150" s="148">
        <f t="shared" si="89"/>
        <v>45345</v>
      </c>
      <c r="E150" s="140"/>
      <c r="F150" s="141"/>
      <c r="G150" s="148"/>
      <c r="H150" s="37">
        <f t="shared" si="79"/>
        <v>0</v>
      </c>
      <c r="I150" s="81">
        <f>24+SUMIFS(Listor!$C$16:$C$17,Listor!$B$16:$B$17,Uttag!D150)</f>
        <v>24</v>
      </c>
      <c r="J150" s="37">
        <f t="shared" si="61"/>
        <v>0</v>
      </c>
      <c r="K150" s="37"/>
      <c r="L150" s="160"/>
      <c r="M150" s="207">
        <v>1</v>
      </c>
      <c r="N150" s="207">
        <v>0</v>
      </c>
      <c r="O150" s="151"/>
      <c r="P150" s="166"/>
      <c r="Q150" s="167"/>
      <c r="S150" s="37">
        <f t="shared" si="60"/>
        <v>0</v>
      </c>
      <c r="U150" s="37">
        <f>(M150+(1-M150)*(1-N150))*L150*_xlfn.XLOOKUP(BO150,Priser!$A$4:$A$15,Priser!$J$4:$J$15)</f>
        <v>0</v>
      </c>
      <c r="V150" s="37">
        <f>AQ150*(SUMIFS(Priser!$J$4:$J$15,Priser!$A$4:$A$15,BO150)-(SUMIFS(Priser!$H$4:$H$15,Priser!$A$4:$A$15,BO150)/SUMIFS(Priser!$I$4:$I$15,Priser!$A$4:$A$15,BO150)))+AP150*(SUMIFS(Priser!$J$4:$J$15,Priser!$A$4:$A$15,BO150)-Priser!$E$6/SUMIFS(Priser!$I$4:$I$15,Priser!$A$4:$A$15,BO150))+AO150*(SUMIFS(Priser!$J$4:$J$15,Priser!$A$4:$A$15,BO150)-Priser!$D$5/SUMIFS(Priser!$I$4:$I$15,Priser!$A$4:$A$15,BO150))+AN150*(SUMIFS(Priser!$J$4:$J$15,Priser!$A$4:$A$15,BO150)-Priser!$C$4/SUMIFS(Priser!$I$4:$I$15,Priser!$A$4:$A$15,BO150))+AM150*(SUMIFS(Priser!$J$4:$J$15,Priser!$A$4:$A$15,BO150)-Priser!$B$4/SUMIFS(Priser!$I$4:$I$15,Priser!$A$4:$A$15,BO150))</f>
        <v>0</v>
      </c>
      <c r="W150" s="37">
        <f t="shared" si="80"/>
        <v>0</v>
      </c>
      <c r="X150" s="37"/>
      <c r="AA150" s="37">
        <f t="shared" si="62"/>
        <v>0</v>
      </c>
      <c r="AB150" s="37">
        <f t="shared" si="81"/>
        <v>0</v>
      </c>
      <c r="AC150" s="37">
        <f t="shared" si="63"/>
        <v>0</v>
      </c>
      <c r="AD150" s="37">
        <f t="shared" si="82"/>
        <v>0</v>
      </c>
      <c r="AE150" s="37">
        <f>IF(AD150&gt;=Priser!$L$7,Priser!$M$7,IF(AD150&gt;=Priser!$L$6,Priser!$M$6,IF(AD150&gt;=Priser!$L$5,Priser!$M$5,IF(AD150&gt;=Priser!$L$4,Priser!$M$4))))</f>
        <v>0</v>
      </c>
      <c r="AF150" s="37">
        <f>AE150*SUMIFS(Priser!$J$4:$J$15,Priser!$A$4:$A$15,$BO150)*AB150</f>
        <v>0</v>
      </c>
      <c r="AG150" s="37">
        <f t="shared" si="83"/>
        <v>0</v>
      </c>
      <c r="AH150" s="37">
        <f>IF(AG150&gt;=Priser!$N$7,Priser!$O$7,IF(AG150&gt;=Priser!$N$6,Priser!$O$6,IF(AG150&gt;=Priser!$N$5,Priser!$O$5,IF(AG150&gt;=Priser!$N$4,Priser!$O$4))))</f>
        <v>0</v>
      </c>
      <c r="AI150" s="37">
        <f>AH150*SUMIFS(Priser!$J$4:$J$15,Priser!$A$4:$A$15,$BO150)*AC150</f>
        <v>0</v>
      </c>
      <c r="AJ150" s="37"/>
      <c r="AK150" s="37"/>
      <c r="AM150" s="37">
        <f t="shared" si="64"/>
        <v>0</v>
      </c>
      <c r="AN150" s="37">
        <f t="shared" si="65"/>
        <v>0</v>
      </c>
      <c r="AO150" s="37">
        <f t="shared" si="66"/>
        <v>0</v>
      </c>
      <c r="AP150" s="37">
        <f t="shared" si="67"/>
        <v>0</v>
      </c>
      <c r="AQ150" s="37">
        <f t="shared" si="68"/>
        <v>0</v>
      </c>
      <c r="AR150" s="37">
        <f t="shared" si="69"/>
        <v>0</v>
      </c>
      <c r="AS150" s="37">
        <f t="shared" si="70"/>
        <v>0</v>
      </c>
      <c r="AT150" s="37">
        <f t="shared" si="84"/>
        <v>0</v>
      </c>
      <c r="AU150" s="37">
        <f t="shared" si="85"/>
        <v>0</v>
      </c>
      <c r="AV150" s="37">
        <f t="shared" si="86"/>
        <v>0</v>
      </c>
      <c r="AW150" s="37">
        <f t="shared" si="87"/>
        <v>0</v>
      </c>
      <c r="AX150" s="37">
        <f t="shared" si="71"/>
        <v>0</v>
      </c>
      <c r="AY150" s="37"/>
      <c r="AZ150" s="37"/>
      <c r="BB150" s="37">
        <f t="shared" si="72"/>
        <v>0</v>
      </c>
      <c r="BC150" s="37">
        <f t="shared" si="73"/>
        <v>0</v>
      </c>
      <c r="BD150" s="37">
        <f t="shared" si="74"/>
        <v>0</v>
      </c>
      <c r="BE150" s="37">
        <f t="shared" si="75"/>
        <v>0</v>
      </c>
      <c r="BF150" s="37">
        <f t="shared" si="76"/>
        <v>0</v>
      </c>
      <c r="BG150" s="37">
        <f t="shared" si="77"/>
        <v>0</v>
      </c>
      <c r="BH150" s="37">
        <f t="shared" si="88"/>
        <v>0</v>
      </c>
      <c r="BJ150" s="37"/>
      <c r="BL150" s="37">
        <f>IF(Uttag!F150="",Uttag!E150,0)/IF(Uttag!$F$2=Listor!$B$5,I150,1)</f>
        <v>0</v>
      </c>
      <c r="BM150" s="37">
        <f>Uttag!F150/IF(Uttag!$F$2=Listor!$B$5,I150,1)</f>
        <v>0</v>
      </c>
      <c r="BO150" s="81">
        <f t="shared" si="78"/>
        <v>2</v>
      </c>
      <c r="BP150" s="37">
        <f>IF(OR(BO150&gt;=10,BO150&lt;=4),Indata!$B$9,Indata!$B$10)</f>
        <v>0</v>
      </c>
    </row>
    <row r="151" spans="4:68" x14ac:dyDescent="0.25">
      <c r="D151" s="148">
        <f t="shared" si="89"/>
        <v>45346</v>
      </c>
      <c r="E151" s="140"/>
      <c r="F151" s="141"/>
      <c r="G151" s="148"/>
      <c r="H151" s="37">
        <f t="shared" si="79"/>
        <v>0</v>
      </c>
      <c r="I151" s="81">
        <f>24+SUMIFS(Listor!$C$16:$C$17,Listor!$B$16:$B$17,Uttag!D151)</f>
        <v>24</v>
      </c>
      <c r="J151" s="37">
        <f t="shared" si="61"/>
        <v>0</v>
      </c>
      <c r="K151" s="37"/>
      <c r="L151" s="160"/>
      <c r="M151" s="207">
        <v>1</v>
      </c>
      <c r="N151" s="207">
        <v>0</v>
      </c>
      <c r="O151" s="151"/>
      <c r="P151" s="166"/>
      <c r="Q151" s="167"/>
      <c r="S151" s="37">
        <f t="shared" si="60"/>
        <v>0</v>
      </c>
      <c r="U151" s="37">
        <f>(M151+(1-M151)*(1-N151))*L151*_xlfn.XLOOKUP(BO151,Priser!$A$4:$A$15,Priser!$J$4:$J$15)</f>
        <v>0</v>
      </c>
      <c r="V151" s="37">
        <f>AQ151*(SUMIFS(Priser!$J$4:$J$15,Priser!$A$4:$A$15,BO151)-(SUMIFS(Priser!$H$4:$H$15,Priser!$A$4:$A$15,BO151)/SUMIFS(Priser!$I$4:$I$15,Priser!$A$4:$A$15,BO151)))+AP151*(SUMIFS(Priser!$J$4:$J$15,Priser!$A$4:$A$15,BO151)-Priser!$E$6/SUMIFS(Priser!$I$4:$I$15,Priser!$A$4:$A$15,BO151))+AO151*(SUMIFS(Priser!$J$4:$J$15,Priser!$A$4:$A$15,BO151)-Priser!$D$5/SUMIFS(Priser!$I$4:$I$15,Priser!$A$4:$A$15,BO151))+AN151*(SUMIFS(Priser!$J$4:$J$15,Priser!$A$4:$A$15,BO151)-Priser!$C$4/SUMIFS(Priser!$I$4:$I$15,Priser!$A$4:$A$15,BO151))+AM151*(SUMIFS(Priser!$J$4:$J$15,Priser!$A$4:$A$15,BO151)-Priser!$B$4/SUMIFS(Priser!$I$4:$I$15,Priser!$A$4:$A$15,BO151))</f>
        <v>0</v>
      </c>
      <c r="W151" s="37">
        <f t="shared" si="80"/>
        <v>0</v>
      </c>
      <c r="X151" s="37"/>
      <c r="AA151" s="37">
        <f t="shared" si="62"/>
        <v>0</v>
      </c>
      <c r="AB151" s="37">
        <f t="shared" si="81"/>
        <v>0</v>
      </c>
      <c r="AC151" s="37">
        <f t="shared" si="63"/>
        <v>0</v>
      </c>
      <c r="AD151" s="37">
        <f t="shared" si="82"/>
        <v>0</v>
      </c>
      <c r="AE151" s="37">
        <f>IF(AD151&gt;=Priser!$L$7,Priser!$M$7,IF(AD151&gt;=Priser!$L$6,Priser!$M$6,IF(AD151&gt;=Priser!$L$5,Priser!$M$5,IF(AD151&gt;=Priser!$L$4,Priser!$M$4))))</f>
        <v>0</v>
      </c>
      <c r="AF151" s="37">
        <f>AE151*SUMIFS(Priser!$J$4:$J$15,Priser!$A$4:$A$15,$BO151)*AB151</f>
        <v>0</v>
      </c>
      <c r="AG151" s="37">
        <f t="shared" si="83"/>
        <v>0</v>
      </c>
      <c r="AH151" s="37">
        <f>IF(AG151&gt;=Priser!$N$7,Priser!$O$7,IF(AG151&gt;=Priser!$N$6,Priser!$O$6,IF(AG151&gt;=Priser!$N$5,Priser!$O$5,IF(AG151&gt;=Priser!$N$4,Priser!$O$4))))</f>
        <v>0</v>
      </c>
      <c r="AI151" s="37">
        <f>AH151*SUMIFS(Priser!$J$4:$J$15,Priser!$A$4:$A$15,$BO151)*AC151</f>
        <v>0</v>
      </c>
      <c r="AJ151" s="37"/>
      <c r="AK151" s="37"/>
      <c r="AM151" s="37">
        <f t="shared" si="64"/>
        <v>0</v>
      </c>
      <c r="AN151" s="37">
        <f t="shared" si="65"/>
        <v>0</v>
      </c>
      <c r="AO151" s="37">
        <f t="shared" si="66"/>
        <v>0</v>
      </c>
      <c r="AP151" s="37">
        <f t="shared" si="67"/>
        <v>0</v>
      </c>
      <c r="AQ151" s="37">
        <f t="shared" si="68"/>
        <v>0</v>
      </c>
      <c r="AR151" s="37">
        <f t="shared" si="69"/>
        <v>0</v>
      </c>
      <c r="AS151" s="37">
        <f t="shared" si="70"/>
        <v>0</v>
      </c>
      <c r="AT151" s="37">
        <f t="shared" si="84"/>
        <v>0</v>
      </c>
      <c r="AU151" s="37">
        <f t="shared" si="85"/>
        <v>0</v>
      </c>
      <c r="AV151" s="37">
        <f t="shared" si="86"/>
        <v>0</v>
      </c>
      <c r="AW151" s="37">
        <f t="shared" si="87"/>
        <v>0</v>
      </c>
      <c r="AX151" s="37">
        <f t="shared" si="71"/>
        <v>0</v>
      </c>
      <c r="AY151" s="37"/>
      <c r="AZ151" s="37"/>
      <c r="BB151" s="37">
        <f t="shared" si="72"/>
        <v>0</v>
      </c>
      <c r="BC151" s="37">
        <f t="shared" si="73"/>
        <v>0</v>
      </c>
      <c r="BD151" s="37">
        <f t="shared" si="74"/>
        <v>0</v>
      </c>
      <c r="BE151" s="37">
        <f t="shared" si="75"/>
        <v>0</v>
      </c>
      <c r="BF151" s="37">
        <f t="shared" si="76"/>
        <v>0</v>
      </c>
      <c r="BG151" s="37">
        <f t="shared" si="77"/>
        <v>0</v>
      </c>
      <c r="BH151" s="37">
        <f t="shared" si="88"/>
        <v>0</v>
      </c>
      <c r="BJ151" s="37"/>
      <c r="BL151" s="37">
        <f>IF(Uttag!F151="",Uttag!E151,0)/IF(Uttag!$F$2=Listor!$B$5,I151,1)</f>
        <v>0</v>
      </c>
      <c r="BM151" s="37">
        <f>Uttag!F151/IF(Uttag!$F$2=Listor!$B$5,I151,1)</f>
        <v>0</v>
      </c>
      <c r="BO151" s="81">
        <f t="shared" si="78"/>
        <v>2</v>
      </c>
      <c r="BP151" s="37">
        <f>IF(OR(BO151&gt;=10,BO151&lt;=4),Indata!$B$9,Indata!$B$10)</f>
        <v>0</v>
      </c>
    </row>
    <row r="152" spans="4:68" x14ac:dyDescent="0.25">
      <c r="D152" s="148">
        <f t="shared" si="89"/>
        <v>45347</v>
      </c>
      <c r="E152" s="140"/>
      <c r="F152" s="141"/>
      <c r="G152" s="148"/>
      <c r="H152" s="37">
        <f t="shared" si="79"/>
        <v>0</v>
      </c>
      <c r="I152" s="81">
        <f>24+SUMIFS(Listor!$C$16:$C$17,Listor!$B$16:$B$17,Uttag!D152)</f>
        <v>24</v>
      </c>
      <c r="J152" s="37">
        <f t="shared" si="61"/>
        <v>0</v>
      </c>
      <c r="K152" s="37"/>
      <c r="L152" s="160"/>
      <c r="M152" s="207">
        <v>1</v>
      </c>
      <c r="N152" s="207">
        <v>0</v>
      </c>
      <c r="O152" s="151"/>
      <c r="P152" s="166"/>
      <c r="Q152" s="167"/>
      <c r="S152" s="37">
        <f t="shared" si="60"/>
        <v>0</v>
      </c>
      <c r="U152" s="37">
        <f>(M152+(1-M152)*(1-N152))*L152*_xlfn.XLOOKUP(BO152,Priser!$A$4:$A$15,Priser!$J$4:$J$15)</f>
        <v>0</v>
      </c>
      <c r="V152" s="37">
        <f>AQ152*(SUMIFS(Priser!$J$4:$J$15,Priser!$A$4:$A$15,BO152)-(SUMIFS(Priser!$H$4:$H$15,Priser!$A$4:$A$15,BO152)/SUMIFS(Priser!$I$4:$I$15,Priser!$A$4:$A$15,BO152)))+AP152*(SUMIFS(Priser!$J$4:$J$15,Priser!$A$4:$A$15,BO152)-Priser!$E$6/SUMIFS(Priser!$I$4:$I$15,Priser!$A$4:$A$15,BO152))+AO152*(SUMIFS(Priser!$J$4:$J$15,Priser!$A$4:$A$15,BO152)-Priser!$D$5/SUMIFS(Priser!$I$4:$I$15,Priser!$A$4:$A$15,BO152))+AN152*(SUMIFS(Priser!$J$4:$J$15,Priser!$A$4:$A$15,BO152)-Priser!$C$4/SUMIFS(Priser!$I$4:$I$15,Priser!$A$4:$A$15,BO152))+AM152*(SUMIFS(Priser!$J$4:$J$15,Priser!$A$4:$A$15,BO152)-Priser!$B$4/SUMIFS(Priser!$I$4:$I$15,Priser!$A$4:$A$15,BO152))</f>
        <v>0</v>
      </c>
      <c r="W152" s="37">
        <f t="shared" si="80"/>
        <v>0</v>
      </c>
      <c r="X152" s="37"/>
      <c r="AA152" s="37">
        <f t="shared" si="62"/>
        <v>0</v>
      </c>
      <c r="AB152" s="37">
        <f t="shared" si="81"/>
        <v>0</v>
      </c>
      <c r="AC152" s="37">
        <f t="shared" si="63"/>
        <v>0</v>
      </c>
      <c r="AD152" s="37">
        <f t="shared" si="82"/>
        <v>0</v>
      </c>
      <c r="AE152" s="37">
        <f>IF(AD152&gt;=Priser!$L$7,Priser!$M$7,IF(AD152&gt;=Priser!$L$6,Priser!$M$6,IF(AD152&gt;=Priser!$L$5,Priser!$M$5,IF(AD152&gt;=Priser!$L$4,Priser!$M$4))))</f>
        <v>0</v>
      </c>
      <c r="AF152" s="37">
        <f>AE152*SUMIFS(Priser!$J$4:$J$15,Priser!$A$4:$A$15,$BO152)*AB152</f>
        <v>0</v>
      </c>
      <c r="AG152" s="37">
        <f t="shared" si="83"/>
        <v>0</v>
      </c>
      <c r="AH152" s="37">
        <f>IF(AG152&gt;=Priser!$N$7,Priser!$O$7,IF(AG152&gt;=Priser!$N$6,Priser!$O$6,IF(AG152&gt;=Priser!$N$5,Priser!$O$5,IF(AG152&gt;=Priser!$N$4,Priser!$O$4))))</f>
        <v>0</v>
      </c>
      <c r="AI152" s="37">
        <f>AH152*SUMIFS(Priser!$J$4:$J$15,Priser!$A$4:$A$15,$BO152)*AC152</f>
        <v>0</v>
      </c>
      <c r="AJ152" s="37"/>
      <c r="AK152" s="37"/>
      <c r="AM152" s="37">
        <f t="shared" si="64"/>
        <v>0</v>
      </c>
      <c r="AN152" s="37">
        <f t="shared" si="65"/>
        <v>0</v>
      </c>
      <c r="AO152" s="37">
        <f t="shared" si="66"/>
        <v>0</v>
      </c>
      <c r="AP152" s="37">
        <f t="shared" si="67"/>
        <v>0</v>
      </c>
      <c r="AQ152" s="37">
        <f t="shared" si="68"/>
        <v>0</v>
      </c>
      <c r="AR152" s="37">
        <f t="shared" si="69"/>
        <v>0</v>
      </c>
      <c r="AS152" s="37">
        <f t="shared" si="70"/>
        <v>0</v>
      </c>
      <c r="AT152" s="37">
        <f t="shared" si="84"/>
        <v>0</v>
      </c>
      <c r="AU152" s="37">
        <f t="shared" si="85"/>
        <v>0</v>
      </c>
      <c r="AV152" s="37">
        <f t="shared" si="86"/>
        <v>0</v>
      </c>
      <c r="AW152" s="37">
        <f t="shared" si="87"/>
        <v>0</v>
      </c>
      <c r="AX152" s="37">
        <f t="shared" si="71"/>
        <v>0</v>
      </c>
      <c r="AY152" s="37"/>
      <c r="AZ152" s="37"/>
      <c r="BB152" s="37">
        <f t="shared" si="72"/>
        <v>0</v>
      </c>
      <c r="BC152" s="37">
        <f t="shared" si="73"/>
        <v>0</v>
      </c>
      <c r="BD152" s="37">
        <f t="shared" si="74"/>
        <v>0</v>
      </c>
      <c r="BE152" s="37">
        <f t="shared" si="75"/>
        <v>0</v>
      </c>
      <c r="BF152" s="37">
        <f t="shared" si="76"/>
        <v>0</v>
      </c>
      <c r="BG152" s="37">
        <f t="shared" si="77"/>
        <v>0</v>
      </c>
      <c r="BH152" s="37">
        <f t="shared" si="88"/>
        <v>0</v>
      </c>
      <c r="BJ152" s="37"/>
      <c r="BL152" s="37">
        <f>IF(Uttag!F152="",Uttag!E152,0)/IF(Uttag!$F$2=Listor!$B$5,I152,1)</f>
        <v>0</v>
      </c>
      <c r="BM152" s="37">
        <f>Uttag!F152/IF(Uttag!$F$2=Listor!$B$5,I152,1)</f>
        <v>0</v>
      </c>
      <c r="BO152" s="81">
        <f t="shared" si="78"/>
        <v>2</v>
      </c>
      <c r="BP152" s="37">
        <f>IF(OR(BO152&gt;=10,BO152&lt;=4),Indata!$B$9,Indata!$B$10)</f>
        <v>0</v>
      </c>
    </row>
    <row r="153" spans="4:68" x14ac:dyDescent="0.25">
      <c r="D153" s="148">
        <f t="shared" si="89"/>
        <v>45348</v>
      </c>
      <c r="E153" s="140"/>
      <c r="F153" s="141"/>
      <c r="G153" s="148"/>
      <c r="H153" s="37">
        <f t="shared" si="79"/>
        <v>0</v>
      </c>
      <c r="I153" s="81">
        <f>24+SUMIFS(Listor!$C$16:$C$17,Listor!$B$16:$B$17,Uttag!D153)</f>
        <v>24</v>
      </c>
      <c r="J153" s="37">
        <f t="shared" si="61"/>
        <v>0</v>
      </c>
      <c r="K153" s="37"/>
      <c r="L153" s="160"/>
      <c r="M153" s="207">
        <v>1</v>
      </c>
      <c r="N153" s="207">
        <v>0</v>
      </c>
      <c r="O153" s="151"/>
      <c r="P153" s="166"/>
      <c r="Q153" s="167"/>
      <c r="S153" s="37">
        <f t="shared" si="60"/>
        <v>0</v>
      </c>
      <c r="U153" s="37">
        <f>(M153+(1-M153)*(1-N153))*L153*_xlfn.XLOOKUP(BO153,Priser!$A$4:$A$15,Priser!$J$4:$J$15)</f>
        <v>0</v>
      </c>
      <c r="V153" s="37">
        <f>AQ153*(SUMIFS(Priser!$J$4:$J$15,Priser!$A$4:$A$15,BO153)-(SUMIFS(Priser!$H$4:$H$15,Priser!$A$4:$A$15,BO153)/SUMIFS(Priser!$I$4:$I$15,Priser!$A$4:$A$15,BO153)))+AP153*(SUMIFS(Priser!$J$4:$J$15,Priser!$A$4:$A$15,BO153)-Priser!$E$6/SUMIFS(Priser!$I$4:$I$15,Priser!$A$4:$A$15,BO153))+AO153*(SUMIFS(Priser!$J$4:$J$15,Priser!$A$4:$A$15,BO153)-Priser!$D$5/SUMIFS(Priser!$I$4:$I$15,Priser!$A$4:$A$15,BO153))+AN153*(SUMIFS(Priser!$J$4:$J$15,Priser!$A$4:$A$15,BO153)-Priser!$C$4/SUMIFS(Priser!$I$4:$I$15,Priser!$A$4:$A$15,BO153))+AM153*(SUMIFS(Priser!$J$4:$J$15,Priser!$A$4:$A$15,BO153)-Priser!$B$4/SUMIFS(Priser!$I$4:$I$15,Priser!$A$4:$A$15,BO153))</f>
        <v>0</v>
      </c>
      <c r="W153" s="37">
        <f t="shared" si="80"/>
        <v>0</v>
      </c>
      <c r="X153" s="37"/>
      <c r="AA153" s="37">
        <f t="shared" si="62"/>
        <v>0</v>
      </c>
      <c r="AB153" s="37">
        <f t="shared" si="81"/>
        <v>0</v>
      </c>
      <c r="AC153" s="37">
        <f t="shared" si="63"/>
        <v>0</v>
      </c>
      <c r="AD153" s="37">
        <f t="shared" si="82"/>
        <v>0</v>
      </c>
      <c r="AE153" s="37">
        <f>IF(AD153&gt;=Priser!$L$7,Priser!$M$7,IF(AD153&gt;=Priser!$L$6,Priser!$M$6,IF(AD153&gt;=Priser!$L$5,Priser!$M$5,IF(AD153&gt;=Priser!$L$4,Priser!$M$4))))</f>
        <v>0</v>
      </c>
      <c r="AF153" s="37">
        <f>AE153*SUMIFS(Priser!$J$4:$J$15,Priser!$A$4:$A$15,$BO153)*AB153</f>
        <v>0</v>
      </c>
      <c r="AG153" s="37">
        <f t="shared" si="83"/>
        <v>0</v>
      </c>
      <c r="AH153" s="37">
        <f>IF(AG153&gt;=Priser!$N$7,Priser!$O$7,IF(AG153&gt;=Priser!$N$6,Priser!$O$6,IF(AG153&gt;=Priser!$N$5,Priser!$O$5,IF(AG153&gt;=Priser!$N$4,Priser!$O$4))))</f>
        <v>0</v>
      </c>
      <c r="AI153" s="37">
        <f>AH153*SUMIFS(Priser!$J$4:$J$15,Priser!$A$4:$A$15,$BO153)*AC153</f>
        <v>0</v>
      </c>
      <c r="AJ153" s="37"/>
      <c r="AK153" s="37"/>
      <c r="AM153" s="37">
        <f t="shared" si="64"/>
        <v>0</v>
      </c>
      <c r="AN153" s="37">
        <f t="shared" si="65"/>
        <v>0</v>
      </c>
      <c r="AO153" s="37">
        <f t="shared" si="66"/>
        <v>0</v>
      </c>
      <c r="AP153" s="37">
        <f t="shared" si="67"/>
        <v>0</v>
      </c>
      <c r="AQ153" s="37">
        <f t="shared" si="68"/>
        <v>0</v>
      </c>
      <c r="AR153" s="37">
        <f t="shared" si="69"/>
        <v>0</v>
      </c>
      <c r="AS153" s="37">
        <f t="shared" si="70"/>
        <v>0</v>
      </c>
      <c r="AT153" s="37">
        <f t="shared" si="84"/>
        <v>0</v>
      </c>
      <c r="AU153" s="37">
        <f t="shared" si="85"/>
        <v>0</v>
      </c>
      <c r="AV153" s="37">
        <f t="shared" si="86"/>
        <v>0</v>
      </c>
      <c r="AW153" s="37">
        <f t="shared" si="87"/>
        <v>0</v>
      </c>
      <c r="AX153" s="37">
        <f t="shared" si="71"/>
        <v>0</v>
      </c>
      <c r="AY153" s="37"/>
      <c r="AZ153" s="37"/>
      <c r="BB153" s="37">
        <f t="shared" si="72"/>
        <v>0</v>
      </c>
      <c r="BC153" s="37">
        <f t="shared" si="73"/>
        <v>0</v>
      </c>
      <c r="BD153" s="37">
        <f t="shared" si="74"/>
        <v>0</v>
      </c>
      <c r="BE153" s="37">
        <f t="shared" si="75"/>
        <v>0</v>
      </c>
      <c r="BF153" s="37">
        <f t="shared" si="76"/>
        <v>0</v>
      </c>
      <c r="BG153" s="37">
        <f t="shared" si="77"/>
        <v>0</v>
      </c>
      <c r="BH153" s="37">
        <f t="shared" si="88"/>
        <v>0</v>
      </c>
      <c r="BJ153" s="37"/>
      <c r="BL153" s="37">
        <f>IF(Uttag!F153="",Uttag!E153,0)/IF(Uttag!$F$2=Listor!$B$5,I153,1)</f>
        <v>0</v>
      </c>
      <c r="BM153" s="37">
        <f>Uttag!F153/IF(Uttag!$F$2=Listor!$B$5,I153,1)</f>
        <v>0</v>
      </c>
      <c r="BO153" s="81">
        <f t="shared" si="78"/>
        <v>2</v>
      </c>
      <c r="BP153" s="37">
        <f>IF(OR(BO153&gt;=10,BO153&lt;=4),Indata!$B$9,Indata!$B$10)</f>
        <v>0</v>
      </c>
    </row>
    <row r="154" spans="4:68" x14ac:dyDescent="0.25">
      <c r="D154" s="148">
        <f t="shared" si="89"/>
        <v>45349</v>
      </c>
      <c r="E154" s="140"/>
      <c r="F154" s="141"/>
      <c r="G154" s="148"/>
      <c r="H154" s="37">
        <f t="shared" si="79"/>
        <v>0</v>
      </c>
      <c r="I154" s="81">
        <f>24+SUMIFS(Listor!$C$16:$C$17,Listor!$B$16:$B$17,Uttag!D154)</f>
        <v>24</v>
      </c>
      <c r="J154" s="37">
        <f t="shared" si="61"/>
        <v>0</v>
      </c>
      <c r="K154" s="37"/>
      <c r="L154" s="160"/>
      <c r="M154" s="207">
        <v>1</v>
      </c>
      <c r="N154" s="207">
        <v>0</v>
      </c>
      <c r="O154" s="151"/>
      <c r="P154" s="166"/>
      <c r="Q154" s="167"/>
      <c r="S154" s="37">
        <f t="shared" si="60"/>
        <v>0</v>
      </c>
      <c r="U154" s="37">
        <f>(M154+(1-M154)*(1-N154))*L154*_xlfn.XLOOKUP(BO154,Priser!$A$4:$A$15,Priser!$J$4:$J$15)</f>
        <v>0</v>
      </c>
      <c r="V154" s="37">
        <f>AQ154*(SUMIFS(Priser!$J$4:$J$15,Priser!$A$4:$A$15,BO154)-(SUMIFS(Priser!$H$4:$H$15,Priser!$A$4:$A$15,BO154)/SUMIFS(Priser!$I$4:$I$15,Priser!$A$4:$A$15,BO154)))+AP154*(SUMIFS(Priser!$J$4:$J$15,Priser!$A$4:$A$15,BO154)-Priser!$E$6/SUMIFS(Priser!$I$4:$I$15,Priser!$A$4:$A$15,BO154))+AO154*(SUMIFS(Priser!$J$4:$J$15,Priser!$A$4:$A$15,BO154)-Priser!$D$5/SUMIFS(Priser!$I$4:$I$15,Priser!$A$4:$A$15,BO154))+AN154*(SUMIFS(Priser!$J$4:$J$15,Priser!$A$4:$A$15,BO154)-Priser!$C$4/SUMIFS(Priser!$I$4:$I$15,Priser!$A$4:$A$15,BO154))+AM154*(SUMIFS(Priser!$J$4:$J$15,Priser!$A$4:$A$15,BO154)-Priser!$B$4/SUMIFS(Priser!$I$4:$I$15,Priser!$A$4:$A$15,BO154))</f>
        <v>0</v>
      </c>
      <c r="W154" s="37">
        <f t="shared" si="80"/>
        <v>0</v>
      </c>
      <c r="X154" s="37"/>
      <c r="AA154" s="37">
        <f t="shared" si="62"/>
        <v>0</v>
      </c>
      <c r="AB154" s="37">
        <f t="shared" si="81"/>
        <v>0</v>
      </c>
      <c r="AC154" s="37">
        <f t="shared" si="63"/>
        <v>0</v>
      </c>
      <c r="AD154" s="37">
        <f t="shared" si="82"/>
        <v>0</v>
      </c>
      <c r="AE154" s="37">
        <f>IF(AD154&gt;=Priser!$L$7,Priser!$M$7,IF(AD154&gt;=Priser!$L$6,Priser!$M$6,IF(AD154&gt;=Priser!$L$5,Priser!$M$5,IF(AD154&gt;=Priser!$L$4,Priser!$M$4))))</f>
        <v>0</v>
      </c>
      <c r="AF154" s="37">
        <f>AE154*SUMIFS(Priser!$J$4:$J$15,Priser!$A$4:$A$15,$BO154)*AB154</f>
        <v>0</v>
      </c>
      <c r="AG154" s="37">
        <f t="shared" si="83"/>
        <v>0</v>
      </c>
      <c r="AH154" s="37">
        <f>IF(AG154&gt;=Priser!$N$7,Priser!$O$7,IF(AG154&gt;=Priser!$N$6,Priser!$O$6,IF(AG154&gt;=Priser!$N$5,Priser!$O$5,IF(AG154&gt;=Priser!$N$4,Priser!$O$4))))</f>
        <v>0</v>
      </c>
      <c r="AI154" s="37">
        <f>AH154*SUMIFS(Priser!$J$4:$J$15,Priser!$A$4:$A$15,$BO154)*AC154</f>
        <v>0</v>
      </c>
      <c r="AJ154" s="37"/>
      <c r="AK154" s="37"/>
      <c r="AM154" s="37">
        <f t="shared" si="64"/>
        <v>0</v>
      </c>
      <c r="AN154" s="37">
        <f t="shared" si="65"/>
        <v>0</v>
      </c>
      <c r="AO154" s="37">
        <f t="shared" si="66"/>
        <v>0</v>
      </c>
      <c r="AP154" s="37">
        <f t="shared" si="67"/>
        <v>0</v>
      </c>
      <c r="AQ154" s="37">
        <f t="shared" si="68"/>
        <v>0</v>
      </c>
      <c r="AR154" s="37">
        <f t="shared" si="69"/>
        <v>0</v>
      </c>
      <c r="AS154" s="37">
        <f t="shared" si="70"/>
        <v>0</v>
      </c>
      <c r="AT154" s="37">
        <f t="shared" si="84"/>
        <v>0</v>
      </c>
      <c r="AU154" s="37">
        <f t="shared" si="85"/>
        <v>0</v>
      </c>
      <c r="AV154" s="37">
        <f t="shared" si="86"/>
        <v>0</v>
      </c>
      <c r="AW154" s="37">
        <f t="shared" si="87"/>
        <v>0</v>
      </c>
      <c r="AX154" s="37">
        <f t="shared" si="71"/>
        <v>0</v>
      </c>
      <c r="AY154" s="37"/>
      <c r="AZ154" s="37"/>
      <c r="BB154" s="37">
        <f t="shared" si="72"/>
        <v>0</v>
      </c>
      <c r="BC154" s="37">
        <f t="shared" si="73"/>
        <v>0</v>
      </c>
      <c r="BD154" s="37">
        <f t="shared" si="74"/>
        <v>0</v>
      </c>
      <c r="BE154" s="37">
        <f t="shared" si="75"/>
        <v>0</v>
      </c>
      <c r="BF154" s="37">
        <f t="shared" si="76"/>
        <v>0</v>
      </c>
      <c r="BG154" s="37">
        <f t="shared" si="77"/>
        <v>0</v>
      </c>
      <c r="BH154" s="37">
        <f t="shared" si="88"/>
        <v>0</v>
      </c>
      <c r="BJ154" s="37"/>
      <c r="BL154" s="37">
        <f>IF(Uttag!F154="",Uttag!E154,0)/IF(Uttag!$F$2=Listor!$B$5,I154,1)</f>
        <v>0</v>
      </c>
      <c r="BM154" s="37">
        <f>Uttag!F154/IF(Uttag!$F$2=Listor!$B$5,I154,1)</f>
        <v>0</v>
      </c>
      <c r="BO154" s="81">
        <f t="shared" si="78"/>
        <v>2</v>
      </c>
      <c r="BP154" s="37">
        <f>IF(OR(BO154&gt;=10,BO154&lt;=4),Indata!$B$9,Indata!$B$10)</f>
        <v>0</v>
      </c>
    </row>
    <row r="155" spans="4:68" x14ac:dyDescent="0.25">
      <c r="D155" s="148">
        <f t="shared" si="89"/>
        <v>45350</v>
      </c>
      <c r="E155" s="140"/>
      <c r="F155" s="141"/>
      <c r="G155" s="148"/>
      <c r="H155" s="37">
        <f t="shared" si="79"/>
        <v>0</v>
      </c>
      <c r="I155" s="81">
        <f>24+SUMIFS(Listor!$C$16:$C$17,Listor!$B$16:$B$17,Uttag!D155)</f>
        <v>24</v>
      </c>
      <c r="J155" s="37">
        <f t="shared" si="61"/>
        <v>0</v>
      </c>
      <c r="K155" s="37"/>
      <c r="L155" s="160"/>
      <c r="M155" s="207">
        <v>1</v>
      </c>
      <c r="N155" s="207">
        <v>0</v>
      </c>
      <c r="O155" s="151"/>
      <c r="P155" s="166"/>
      <c r="Q155" s="167"/>
      <c r="S155" s="37">
        <f t="shared" si="60"/>
        <v>0</v>
      </c>
      <c r="U155" s="37">
        <f>(M155+(1-M155)*(1-N155))*L155*_xlfn.XLOOKUP(BO155,Priser!$A$4:$A$15,Priser!$J$4:$J$15)</f>
        <v>0</v>
      </c>
      <c r="V155" s="37">
        <f>AQ155*(SUMIFS(Priser!$J$4:$J$15,Priser!$A$4:$A$15,BO155)-(SUMIFS(Priser!$H$4:$H$15,Priser!$A$4:$A$15,BO155)/SUMIFS(Priser!$I$4:$I$15,Priser!$A$4:$A$15,BO155)))+AP155*(SUMIFS(Priser!$J$4:$J$15,Priser!$A$4:$A$15,BO155)-Priser!$E$6/SUMIFS(Priser!$I$4:$I$15,Priser!$A$4:$A$15,BO155))+AO155*(SUMIFS(Priser!$J$4:$J$15,Priser!$A$4:$A$15,BO155)-Priser!$D$5/SUMIFS(Priser!$I$4:$I$15,Priser!$A$4:$A$15,BO155))+AN155*(SUMIFS(Priser!$J$4:$J$15,Priser!$A$4:$A$15,BO155)-Priser!$C$4/SUMIFS(Priser!$I$4:$I$15,Priser!$A$4:$A$15,BO155))+AM155*(SUMIFS(Priser!$J$4:$J$15,Priser!$A$4:$A$15,BO155)-Priser!$B$4/SUMIFS(Priser!$I$4:$I$15,Priser!$A$4:$A$15,BO155))</f>
        <v>0</v>
      </c>
      <c r="W155" s="37">
        <f t="shared" si="80"/>
        <v>0</v>
      </c>
      <c r="X155" s="37"/>
      <c r="AA155" s="37">
        <f t="shared" si="62"/>
        <v>0</v>
      </c>
      <c r="AB155" s="37">
        <f t="shared" si="81"/>
        <v>0</v>
      </c>
      <c r="AC155" s="37">
        <f t="shared" si="63"/>
        <v>0</v>
      </c>
      <c r="AD155" s="37">
        <f t="shared" si="82"/>
        <v>0</v>
      </c>
      <c r="AE155" s="37">
        <f>IF(AD155&gt;=Priser!$L$7,Priser!$M$7,IF(AD155&gt;=Priser!$L$6,Priser!$M$6,IF(AD155&gt;=Priser!$L$5,Priser!$M$5,IF(AD155&gt;=Priser!$L$4,Priser!$M$4))))</f>
        <v>0</v>
      </c>
      <c r="AF155" s="37">
        <f>AE155*SUMIFS(Priser!$J$4:$J$15,Priser!$A$4:$A$15,$BO155)*AB155</f>
        <v>0</v>
      </c>
      <c r="AG155" s="37">
        <f t="shared" si="83"/>
        <v>0</v>
      </c>
      <c r="AH155" s="37">
        <f>IF(AG155&gt;=Priser!$N$7,Priser!$O$7,IF(AG155&gt;=Priser!$N$6,Priser!$O$6,IF(AG155&gt;=Priser!$N$5,Priser!$O$5,IF(AG155&gt;=Priser!$N$4,Priser!$O$4))))</f>
        <v>0</v>
      </c>
      <c r="AI155" s="37">
        <f>AH155*SUMIFS(Priser!$J$4:$J$15,Priser!$A$4:$A$15,$BO155)*AC155</f>
        <v>0</v>
      </c>
      <c r="AJ155" s="37"/>
      <c r="AK155" s="37"/>
      <c r="AM155" s="37">
        <f t="shared" si="64"/>
        <v>0</v>
      </c>
      <c r="AN155" s="37">
        <f t="shared" si="65"/>
        <v>0</v>
      </c>
      <c r="AO155" s="37">
        <f t="shared" si="66"/>
        <v>0</v>
      </c>
      <c r="AP155" s="37">
        <f t="shared" si="67"/>
        <v>0</v>
      </c>
      <c r="AQ155" s="37">
        <f t="shared" si="68"/>
        <v>0</v>
      </c>
      <c r="AR155" s="37">
        <f t="shared" si="69"/>
        <v>0</v>
      </c>
      <c r="AS155" s="37">
        <f t="shared" si="70"/>
        <v>0</v>
      </c>
      <c r="AT155" s="37">
        <f t="shared" si="84"/>
        <v>0</v>
      </c>
      <c r="AU155" s="37">
        <f t="shared" si="85"/>
        <v>0</v>
      </c>
      <c r="AV155" s="37">
        <f t="shared" si="86"/>
        <v>0</v>
      </c>
      <c r="AW155" s="37">
        <f t="shared" si="87"/>
        <v>0</v>
      </c>
      <c r="AX155" s="37">
        <f t="shared" si="71"/>
        <v>0</v>
      </c>
      <c r="AY155" s="37"/>
      <c r="AZ155" s="37"/>
      <c r="BB155" s="37">
        <f t="shared" si="72"/>
        <v>0</v>
      </c>
      <c r="BC155" s="37">
        <f t="shared" si="73"/>
        <v>0</v>
      </c>
      <c r="BD155" s="37">
        <f t="shared" si="74"/>
        <v>0</v>
      </c>
      <c r="BE155" s="37">
        <f t="shared" si="75"/>
        <v>0</v>
      </c>
      <c r="BF155" s="37">
        <f t="shared" si="76"/>
        <v>0</v>
      </c>
      <c r="BG155" s="37">
        <f t="shared" si="77"/>
        <v>0</v>
      </c>
      <c r="BH155" s="37">
        <f t="shared" si="88"/>
        <v>0</v>
      </c>
      <c r="BJ155" s="37"/>
      <c r="BL155" s="37">
        <f>IF(Uttag!F155="",Uttag!E155,0)/IF(Uttag!$F$2=Listor!$B$5,I155,1)</f>
        <v>0</v>
      </c>
      <c r="BM155" s="37">
        <f>Uttag!F155/IF(Uttag!$F$2=Listor!$B$5,I155,1)</f>
        <v>0</v>
      </c>
      <c r="BO155" s="81">
        <f t="shared" si="78"/>
        <v>2</v>
      </c>
      <c r="BP155" s="37">
        <f>IF(OR(BO155&gt;=10,BO155&lt;=4),Indata!$B$9,Indata!$B$10)</f>
        <v>0</v>
      </c>
    </row>
    <row r="156" spans="4:68" x14ac:dyDescent="0.25">
      <c r="D156" s="148">
        <f t="shared" si="89"/>
        <v>45351</v>
      </c>
      <c r="E156" s="140"/>
      <c r="F156" s="141"/>
      <c r="G156" s="148"/>
      <c r="H156" s="37">
        <f t="shared" si="79"/>
        <v>0</v>
      </c>
      <c r="I156" s="81">
        <f>24+SUMIFS(Listor!$C$16:$C$17,Listor!$B$16:$B$17,Uttag!D156)</f>
        <v>24</v>
      </c>
      <c r="J156" s="37">
        <f t="shared" si="61"/>
        <v>0</v>
      </c>
      <c r="K156" s="37"/>
      <c r="L156" s="160"/>
      <c r="M156" s="207">
        <v>1</v>
      </c>
      <c r="N156" s="207">
        <v>0</v>
      </c>
      <c r="O156" s="151"/>
      <c r="P156" s="166"/>
      <c r="Q156" s="167"/>
      <c r="S156" s="37">
        <f t="shared" si="60"/>
        <v>0</v>
      </c>
      <c r="U156" s="37">
        <f>(M156+(1-M156)*(1-N156))*L156*_xlfn.XLOOKUP(BO156,Priser!$A$4:$A$15,Priser!$J$4:$J$15)</f>
        <v>0</v>
      </c>
      <c r="V156" s="37">
        <f>AQ156*(SUMIFS(Priser!$J$4:$J$15,Priser!$A$4:$A$15,BO156)-(SUMIFS(Priser!$H$4:$H$15,Priser!$A$4:$A$15,BO156)/SUMIFS(Priser!$I$4:$I$15,Priser!$A$4:$A$15,BO156)))+AP156*(SUMIFS(Priser!$J$4:$J$15,Priser!$A$4:$A$15,BO156)-Priser!$E$6/SUMIFS(Priser!$I$4:$I$15,Priser!$A$4:$A$15,BO156))+AO156*(SUMIFS(Priser!$J$4:$J$15,Priser!$A$4:$A$15,BO156)-Priser!$D$5/SUMIFS(Priser!$I$4:$I$15,Priser!$A$4:$A$15,BO156))+AN156*(SUMIFS(Priser!$J$4:$J$15,Priser!$A$4:$A$15,BO156)-Priser!$C$4/SUMIFS(Priser!$I$4:$I$15,Priser!$A$4:$A$15,BO156))+AM156*(SUMIFS(Priser!$J$4:$J$15,Priser!$A$4:$A$15,BO156)-Priser!$B$4/SUMIFS(Priser!$I$4:$I$15,Priser!$A$4:$A$15,BO156))</f>
        <v>0</v>
      </c>
      <c r="W156" s="37">
        <f t="shared" si="80"/>
        <v>0</v>
      </c>
      <c r="X156" s="37"/>
      <c r="AA156" s="37">
        <f t="shared" si="62"/>
        <v>0</v>
      </c>
      <c r="AB156" s="37">
        <f t="shared" si="81"/>
        <v>0</v>
      </c>
      <c r="AC156" s="37">
        <f t="shared" si="63"/>
        <v>0</v>
      </c>
      <c r="AD156" s="37">
        <f t="shared" si="82"/>
        <v>0</v>
      </c>
      <c r="AE156" s="37">
        <f>IF(AD156&gt;=Priser!$L$7,Priser!$M$7,IF(AD156&gt;=Priser!$L$6,Priser!$M$6,IF(AD156&gt;=Priser!$L$5,Priser!$M$5,IF(AD156&gt;=Priser!$L$4,Priser!$M$4))))</f>
        <v>0</v>
      </c>
      <c r="AF156" s="37">
        <f>AE156*SUMIFS(Priser!$J$4:$J$15,Priser!$A$4:$A$15,$BO156)*AB156</f>
        <v>0</v>
      </c>
      <c r="AG156" s="37">
        <f t="shared" si="83"/>
        <v>0</v>
      </c>
      <c r="AH156" s="37">
        <f>IF(AG156&gt;=Priser!$N$7,Priser!$O$7,IF(AG156&gt;=Priser!$N$6,Priser!$O$6,IF(AG156&gt;=Priser!$N$5,Priser!$O$5,IF(AG156&gt;=Priser!$N$4,Priser!$O$4))))</f>
        <v>0</v>
      </c>
      <c r="AI156" s="37">
        <f>AH156*SUMIFS(Priser!$J$4:$J$15,Priser!$A$4:$A$15,$BO156)*AC156</f>
        <v>0</v>
      </c>
      <c r="AJ156" s="37"/>
      <c r="AK156" s="37"/>
      <c r="AM156" s="37">
        <f t="shared" si="64"/>
        <v>0</v>
      </c>
      <c r="AN156" s="37">
        <f t="shared" si="65"/>
        <v>0</v>
      </c>
      <c r="AO156" s="37">
        <f t="shared" si="66"/>
        <v>0</v>
      </c>
      <c r="AP156" s="37">
        <f t="shared" si="67"/>
        <v>0</v>
      </c>
      <c r="AQ156" s="37">
        <f t="shared" si="68"/>
        <v>0</v>
      </c>
      <c r="AR156" s="37">
        <f t="shared" si="69"/>
        <v>0</v>
      </c>
      <c r="AS156" s="37">
        <f t="shared" si="70"/>
        <v>0</v>
      </c>
      <c r="AT156" s="37">
        <f t="shared" si="84"/>
        <v>0</v>
      </c>
      <c r="AU156" s="37">
        <f t="shared" si="85"/>
        <v>0</v>
      </c>
      <c r="AV156" s="37">
        <f t="shared" si="86"/>
        <v>0</v>
      </c>
      <c r="AW156" s="37">
        <f t="shared" si="87"/>
        <v>0</v>
      </c>
      <c r="AX156" s="37">
        <f t="shared" si="71"/>
        <v>0</v>
      </c>
      <c r="AY156" s="37"/>
      <c r="AZ156" s="37"/>
      <c r="BB156" s="37">
        <f t="shared" si="72"/>
        <v>0</v>
      </c>
      <c r="BC156" s="37">
        <f t="shared" si="73"/>
        <v>0</v>
      </c>
      <c r="BD156" s="37">
        <f t="shared" si="74"/>
        <v>0</v>
      </c>
      <c r="BE156" s="37">
        <f t="shared" si="75"/>
        <v>0</v>
      </c>
      <c r="BF156" s="37">
        <f t="shared" si="76"/>
        <v>0</v>
      </c>
      <c r="BG156" s="37">
        <f t="shared" si="77"/>
        <v>0</v>
      </c>
      <c r="BH156" s="37">
        <f t="shared" si="88"/>
        <v>0</v>
      </c>
      <c r="BJ156" s="37"/>
      <c r="BL156" s="37">
        <f>IF(Uttag!F156="",Uttag!E156,0)/IF(Uttag!$F$2=Listor!$B$5,I156,1)</f>
        <v>0</v>
      </c>
      <c r="BM156" s="37">
        <f>Uttag!F156/IF(Uttag!$F$2=Listor!$B$5,I156,1)</f>
        <v>0</v>
      </c>
      <c r="BO156" s="81">
        <f t="shared" si="78"/>
        <v>2</v>
      </c>
      <c r="BP156" s="37">
        <f>IF(OR(BO156&gt;=10,BO156&lt;=4),Indata!$B$9,Indata!$B$10)</f>
        <v>0</v>
      </c>
    </row>
    <row r="157" spans="4:68" x14ac:dyDescent="0.25">
      <c r="D157" s="148">
        <f t="shared" si="89"/>
        <v>45352</v>
      </c>
      <c r="E157" s="140"/>
      <c r="F157" s="141"/>
      <c r="G157" s="148"/>
      <c r="H157" s="37">
        <f t="shared" si="79"/>
        <v>0</v>
      </c>
      <c r="I157" s="81">
        <f>24+SUMIFS(Listor!$C$16:$C$17,Listor!$B$16:$B$17,Uttag!D157)</f>
        <v>24</v>
      </c>
      <c r="J157" s="37">
        <f t="shared" si="61"/>
        <v>0</v>
      </c>
      <c r="L157" s="160"/>
      <c r="M157" s="207">
        <v>1</v>
      </c>
      <c r="N157" s="207">
        <v>0</v>
      </c>
      <c r="O157" s="151"/>
      <c r="P157" s="166"/>
      <c r="Q157" s="167"/>
      <c r="S157" s="37">
        <f t="shared" si="60"/>
        <v>0</v>
      </c>
      <c r="U157" s="37">
        <f>(M157+(1-M157)*(1-N157))*L157*_xlfn.XLOOKUP(BO157,Priser!$A$4:$A$15,Priser!$J$4:$J$15)</f>
        <v>0</v>
      </c>
      <c r="V157" s="37">
        <f>AQ157*(SUMIFS(Priser!$J$4:$J$15,Priser!$A$4:$A$15,BO157)-(SUMIFS(Priser!$H$4:$H$15,Priser!$A$4:$A$15,BO157)/SUMIFS(Priser!$I$4:$I$15,Priser!$A$4:$A$15,BO157)))+AP157*(SUMIFS(Priser!$J$4:$J$15,Priser!$A$4:$A$15,BO157)-Priser!$E$6/SUMIFS(Priser!$I$4:$I$15,Priser!$A$4:$A$15,BO157))+AO157*(SUMIFS(Priser!$J$4:$J$15,Priser!$A$4:$A$15,BO157)-Priser!$D$5/SUMIFS(Priser!$I$4:$I$15,Priser!$A$4:$A$15,BO157))+AN157*(SUMIFS(Priser!$J$4:$J$15,Priser!$A$4:$A$15,BO157)-Priser!$C$4/SUMIFS(Priser!$I$4:$I$15,Priser!$A$4:$A$15,BO157))+AM157*(SUMIFS(Priser!$J$4:$J$15,Priser!$A$4:$A$15,BO157)-Priser!$B$4/SUMIFS(Priser!$I$4:$I$15,Priser!$A$4:$A$15,BO157))</f>
        <v>0</v>
      </c>
      <c r="W157" s="37">
        <f t="shared" si="80"/>
        <v>0</v>
      </c>
      <c r="X157" s="37"/>
      <c r="AA157" s="37">
        <f t="shared" si="62"/>
        <v>0</v>
      </c>
      <c r="AB157" s="37">
        <f t="shared" si="81"/>
        <v>0</v>
      </c>
      <c r="AC157" s="37">
        <f t="shared" si="63"/>
        <v>0</v>
      </c>
      <c r="AD157" s="37">
        <f t="shared" si="82"/>
        <v>0</v>
      </c>
      <c r="AE157" s="37">
        <f>IF(AD157&gt;=Priser!$L$7,Priser!$M$7,IF(AD157&gt;=Priser!$L$6,Priser!$M$6,IF(AD157&gt;=Priser!$L$5,Priser!$M$5,IF(AD157&gt;=Priser!$L$4,Priser!$M$4))))</f>
        <v>0</v>
      </c>
      <c r="AF157" s="37">
        <f>AE157*SUMIFS(Priser!$J$4:$J$15,Priser!$A$4:$A$15,$BO157)*AB157</f>
        <v>0</v>
      </c>
      <c r="AG157" s="37">
        <f t="shared" si="83"/>
        <v>0</v>
      </c>
      <c r="AH157" s="37">
        <f>IF(AG157&gt;=Priser!$N$7,Priser!$O$7,IF(AG157&gt;=Priser!$N$6,Priser!$O$6,IF(AG157&gt;=Priser!$N$5,Priser!$O$5,IF(AG157&gt;=Priser!$N$4,Priser!$O$4))))</f>
        <v>0</v>
      </c>
      <c r="AI157" s="37">
        <f>AH157*SUMIFS(Priser!$J$4:$J$15,Priser!$A$4:$A$15,$BO157)*AC157</f>
        <v>0</v>
      </c>
      <c r="AJ157" s="37"/>
      <c r="AK157" s="37"/>
      <c r="AM157" s="37">
        <f t="shared" si="64"/>
        <v>0</v>
      </c>
      <c r="AN157" s="37">
        <f t="shared" si="65"/>
        <v>0</v>
      </c>
      <c r="AO157" s="37">
        <f t="shared" si="66"/>
        <v>0</v>
      </c>
      <c r="AP157" s="37">
        <f t="shared" si="67"/>
        <v>0</v>
      </c>
      <c r="AQ157" s="37">
        <f t="shared" si="68"/>
        <v>0</v>
      </c>
      <c r="AR157" s="37">
        <f t="shared" si="69"/>
        <v>0</v>
      </c>
      <c r="AS157" s="37">
        <f t="shared" si="70"/>
        <v>0</v>
      </c>
      <c r="AT157" s="37">
        <f t="shared" si="84"/>
        <v>0</v>
      </c>
      <c r="AU157" s="37">
        <f t="shared" si="85"/>
        <v>0</v>
      </c>
      <c r="AV157" s="37">
        <f t="shared" si="86"/>
        <v>0</v>
      </c>
      <c r="AW157" s="37">
        <f t="shared" si="87"/>
        <v>0</v>
      </c>
      <c r="AX157" s="37">
        <f t="shared" si="71"/>
        <v>0</v>
      </c>
      <c r="AY157" s="37"/>
      <c r="AZ157" s="37"/>
      <c r="BB157" s="37">
        <f t="shared" si="72"/>
        <v>0</v>
      </c>
      <c r="BC157" s="37">
        <f t="shared" si="73"/>
        <v>0</v>
      </c>
      <c r="BD157" s="37">
        <f t="shared" si="74"/>
        <v>0</v>
      </c>
      <c r="BE157" s="37">
        <f t="shared" si="75"/>
        <v>0</v>
      </c>
      <c r="BF157" s="37">
        <f t="shared" si="76"/>
        <v>0</v>
      </c>
      <c r="BG157" s="37">
        <f t="shared" si="77"/>
        <v>0</v>
      </c>
      <c r="BH157" s="37">
        <f t="shared" si="88"/>
        <v>0</v>
      </c>
      <c r="BJ157" s="37"/>
      <c r="BL157" s="37">
        <f>IF(Uttag!F157="",Uttag!E157,0)/IF(Uttag!$F$2=Listor!$B$5,I157,1)</f>
        <v>0</v>
      </c>
      <c r="BM157" s="37">
        <f>Uttag!F157/IF(Uttag!$F$2=Listor!$B$5,I157,1)</f>
        <v>0</v>
      </c>
      <c r="BO157" s="81">
        <f t="shared" si="78"/>
        <v>3</v>
      </c>
      <c r="BP157" s="37">
        <f>IF(OR(BO157&gt;=10,BO157&lt;=4),Indata!$B$9,Indata!$B$10)</f>
        <v>0</v>
      </c>
    </row>
    <row r="158" spans="4:68" x14ac:dyDescent="0.25">
      <c r="D158" s="148">
        <f t="shared" si="89"/>
        <v>45353</v>
      </c>
      <c r="E158" s="140"/>
      <c r="F158" s="141"/>
      <c r="G158" s="148"/>
      <c r="H158" s="37">
        <f t="shared" si="79"/>
        <v>0</v>
      </c>
      <c r="I158" s="81">
        <f>24+SUMIFS(Listor!$C$16:$C$17,Listor!$B$16:$B$17,Uttag!D158)</f>
        <v>24</v>
      </c>
      <c r="J158" s="37">
        <f t="shared" si="61"/>
        <v>0</v>
      </c>
      <c r="L158" s="160"/>
      <c r="M158" s="207">
        <v>1</v>
      </c>
      <c r="N158" s="207">
        <v>0</v>
      </c>
      <c r="O158" s="151"/>
      <c r="P158" s="166"/>
      <c r="Q158" s="167"/>
      <c r="S158" s="37">
        <f t="shared" si="60"/>
        <v>0</v>
      </c>
      <c r="U158" s="37">
        <f>(M158+(1-M158)*(1-N158))*L158*_xlfn.XLOOKUP(BO158,Priser!$A$4:$A$15,Priser!$J$4:$J$15)</f>
        <v>0</v>
      </c>
      <c r="V158" s="37">
        <f>AQ158*(SUMIFS(Priser!$J$4:$J$15,Priser!$A$4:$A$15,BO158)-(SUMIFS(Priser!$H$4:$H$15,Priser!$A$4:$A$15,BO158)/SUMIFS(Priser!$I$4:$I$15,Priser!$A$4:$A$15,BO158)))+AP158*(SUMIFS(Priser!$J$4:$J$15,Priser!$A$4:$A$15,BO158)-Priser!$E$6/SUMIFS(Priser!$I$4:$I$15,Priser!$A$4:$A$15,BO158))+AO158*(SUMIFS(Priser!$J$4:$J$15,Priser!$A$4:$A$15,BO158)-Priser!$D$5/SUMIFS(Priser!$I$4:$I$15,Priser!$A$4:$A$15,BO158))+AN158*(SUMIFS(Priser!$J$4:$J$15,Priser!$A$4:$A$15,BO158)-Priser!$C$4/SUMIFS(Priser!$I$4:$I$15,Priser!$A$4:$A$15,BO158))+AM158*(SUMIFS(Priser!$J$4:$J$15,Priser!$A$4:$A$15,BO158)-Priser!$B$4/SUMIFS(Priser!$I$4:$I$15,Priser!$A$4:$A$15,BO158))</f>
        <v>0</v>
      </c>
      <c r="W158" s="37">
        <f t="shared" si="80"/>
        <v>0</v>
      </c>
      <c r="X158" s="37"/>
      <c r="AA158" s="37">
        <f t="shared" si="62"/>
        <v>0</v>
      </c>
      <c r="AB158" s="37">
        <f t="shared" si="81"/>
        <v>0</v>
      </c>
      <c r="AC158" s="37">
        <f t="shared" si="63"/>
        <v>0</v>
      </c>
      <c r="AD158" s="37">
        <f t="shared" si="82"/>
        <v>0</v>
      </c>
      <c r="AE158" s="37">
        <f>IF(AD158&gt;=Priser!$L$7,Priser!$M$7,IF(AD158&gt;=Priser!$L$6,Priser!$M$6,IF(AD158&gt;=Priser!$L$5,Priser!$M$5,IF(AD158&gt;=Priser!$L$4,Priser!$M$4))))</f>
        <v>0</v>
      </c>
      <c r="AF158" s="37">
        <f>AE158*SUMIFS(Priser!$J$4:$J$15,Priser!$A$4:$A$15,$BO158)*AB158</f>
        <v>0</v>
      </c>
      <c r="AG158" s="37">
        <f t="shared" si="83"/>
        <v>0</v>
      </c>
      <c r="AH158" s="37">
        <f>IF(AG158&gt;=Priser!$N$7,Priser!$O$7,IF(AG158&gt;=Priser!$N$6,Priser!$O$6,IF(AG158&gt;=Priser!$N$5,Priser!$O$5,IF(AG158&gt;=Priser!$N$4,Priser!$O$4))))</f>
        <v>0</v>
      </c>
      <c r="AI158" s="37">
        <f>AH158*SUMIFS(Priser!$J$4:$J$15,Priser!$A$4:$A$15,$BO158)*AC158</f>
        <v>0</v>
      </c>
      <c r="AJ158" s="37"/>
      <c r="AK158" s="37"/>
      <c r="AM158" s="37">
        <f t="shared" si="64"/>
        <v>0</v>
      </c>
      <c r="AN158" s="37">
        <f t="shared" si="65"/>
        <v>0</v>
      </c>
      <c r="AO158" s="37">
        <f t="shared" si="66"/>
        <v>0</v>
      </c>
      <c r="AP158" s="37">
        <f t="shared" si="67"/>
        <v>0</v>
      </c>
      <c r="AQ158" s="37">
        <f t="shared" si="68"/>
        <v>0</v>
      </c>
      <c r="AR158" s="37">
        <f t="shared" si="69"/>
        <v>0</v>
      </c>
      <c r="AS158" s="37">
        <f t="shared" si="70"/>
        <v>0</v>
      </c>
      <c r="AT158" s="37">
        <f t="shared" si="84"/>
        <v>0</v>
      </c>
      <c r="AU158" s="37">
        <f t="shared" si="85"/>
        <v>0</v>
      </c>
      <c r="AV158" s="37">
        <f t="shared" si="86"/>
        <v>0</v>
      </c>
      <c r="AW158" s="37">
        <f t="shared" si="87"/>
        <v>0</v>
      </c>
      <c r="AX158" s="37">
        <f t="shared" si="71"/>
        <v>0</v>
      </c>
      <c r="AY158" s="37"/>
      <c r="AZ158" s="37"/>
      <c r="BB158" s="37">
        <f t="shared" si="72"/>
        <v>0</v>
      </c>
      <c r="BC158" s="37">
        <f t="shared" si="73"/>
        <v>0</v>
      </c>
      <c r="BD158" s="37">
        <f t="shared" si="74"/>
        <v>0</v>
      </c>
      <c r="BE158" s="37">
        <f t="shared" si="75"/>
        <v>0</v>
      </c>
      <c r="BF158" s="37">
        <f t="shared" si="76"/>
        <v>0</v>
      </c>
      <c r="BG158" s="37">
        <f t="shared" si="77"/>
        <v>0</v>
      </c>
      <c r="BH158" s="37">
        <f t="shared" si="88"/>
        <v>0</v>
      </c>
      <c r="BJ158" s="37"/>
      <c r="BL158" s="37">
        <f>IF(Uttag!F158="",Uttag!E158,0)/IF(Uttag!$F$2=Listor!$B$5,I158,1)</f>
        <v>0</v>
      </c>
      <c r="BM158" s="37">
        <f>Uttag!F158/IF(Uttag!$F$2=Listor!$B$5,I158,1)</f>
        <v>0</v>
      </c>
      <c r="BO158" s="81">
        <f t="shared" si="78"/>
        <v>3</v>
      </c>
      <c r="BP158" s="37">
        <f>IF(OR(BO158&gt;=10,BO158&lt;=4),Indata!$B$9,Indata!$B$10)</f>
        <v>0</v>
      </c>
    </row>
    <row r="159" spans="4:68" x14ac:dyDescent="0.25">
      <c r="D159" s="148">
        <f t="shared" si="89"/>
        <v>45354</v>
      </c>
      <c r="E159" s="140"/>
      <c r="F159" s="141"/>
      <c r="G159" s="148"/>
      <c r="H159" s="37">
        <f t="shared" si="79"/>
        <v>0</v>
      </c>
      <c r="I159" s="81">
        <f>24+SUMIFS(Listor!$C$16:$C$17,Listor!$B$16:$B$17,Uttag!D159)</f>
        <v>24</v>
      </c>
      <c r="J159" s="37">
        <f t="shared" si="61"/>
        <v>0</v>
      </c>
      <c r="L159" s="160"/>
      <c r="M159" s="207">
        <v>1</v>
      </c>
      <c r="N159" s="207">
        <v>0</v>
      </c>
      <c r="O159" s="151"/>
      <c r="P159" s="166"/>
      <c r="Q159" s="167"/>
      <c r="S159" s="37">
        <f t="shared" si="60"/>
        <v>0</v>
      </c>
      <c r="U159" s="37">
        <f>(M159+(1-M159)*(1-N159))*L159*_xlfn.XLOOKUP(BO159,Priser!$A$4:$A$15,Priser!$J$4:$J$15)</f>
        <v>0</v>
      </c>
      <c r="V159" s="37">
        <f>AQ159*(SUMIFS(Priser!$J$4:$J$15,Priser!$A$4:$A$15,BO159)-(SUMIFS(Priser!$H$4:$H$15,Priser!$A$4:$A$15,BO159)/SUMIFS(Priser!$I$4:$I$15,Priser!$A$4:$A$15,BO159)))+AP159*(SUMIFS(Priser!$J$4:$J$15,Priser!$A$4:$A$15,BO159)-Priser!$E$6/SUMIFS(Priser!$I$4:$I$15,Priser!$A$4:$A$15,BO159))+AO159*(SUMIFS(Priser!$J$4:$J$15,Priser!$A$4:$A$15,BO159)-Priser!$D$5/SUMIFS(Priser!$I$4:$I$15,Priser!$A$4:$A$15,BO159))+AN159*(SUMIFS(Priser!$J$4:$J$15,Priser!$A$4:$A$15,BO159)-Priser!$C$4/SUMIFS(Priser!$I$4:$I$15,Priser!$A$4:$A$15,BO159))+AM159*(SUMIFS(Priser!$J$4:$J$15,Priser!$A$4:$A$15,BO159)-Priser!$B$4/SUMIFS(Priser!$I$4:$I$15,Priser!$A$4:$A$15,BO159))</f>
        <v>0</v>
      </c>
      <c r="W159" s="37">
        <f t="shared" si="80"/>
        <v>0</v>
      </c>
      <c r="X159" s="37"/>
      <c r="AA159" s="37">
        <f t="shared" si="62"/>
        <v>0</v>
      </c>
      <c r="AB159" s="37">
        <f t="shared" si="81"/>
        <v>0</v>
      </c>
      <c r="AC159" s="37">
        <f t="shared" si="63"/>
        <v>0</v>
      </c>
      <c r="AD159" s="37">
        <f t="shared" si="82"/>
        <v>0</v>
      </c>
      <c r="AE159" s="37">
        <f>IF(AD159&gt;=Priser!$L$7,Priser!$M$7,IF(AD159&gt;=Priser!$L$6,Priser!$M$6,IF(AD159&gt;=Priser!$L$5,Priser!$M$5,IF(AD159&gt;=Priser!$L$4,Priser!$M$4))))</f>
        <v>0</v>
      </c>
      <c r="AF159" s="37">
        <f>AE159*SUMIFS(Priser!$J$4:$J$15,Priser!$A$4:$A$15,$BO159)*AB159</f>
        <v>0</v>
      </c>
      <c r="AG159" s="37">
        <f t="shared" si="83"/>
        <v>0</v>
      </c>
      <c r="AH159" s="37">
        <f>IF(AG159&gt;=Priser!$N$7,Priser!$O$7,IF(AG159&gt;=Priser!$N$6,Priser!$O$6,IF(AG159&gt;=Priser!$N$5,Priser!$O$5,IF(AG159&gt;=Priser!$N$4,Priser!$O$4))))</f>
        <v>0</v>
      </c>
      <c r="AI159" s="37">
        <f>AH159*SUMIFS(Priser!$J$4:$J$15,Priser!$A$4:$A$15,$BO159)*AC159</f>
        <v>0</v>
      </c>
      <c r="AJ159" s="37"/>
      <c r="AK159" s="37"/>
      <c r="AM159" s="37">
        <f t="shared" si="64"/>
        <v>0</v>
      </c>
      <c r="AN159" s="37">
        <f t="shared" si="65"/>
        <v>0</v>
      </c>
      <c r="AO159" s="37">
        <f t="shared" si="66"/>
        <v>0</v>
      </c>
      <c r="AP159" s="37">
        <f t="shared" si="67"/>
        <v>0</v>
      </c>
      <c r="AQ159" s="37">
        <f t="shared" si="68"/>
        <v>0</v>
      </c>
      <c r="AR159" s="37">
        <f t="shared" si="69"/>
        <v>0</v>
      </c>
      <c r="AS159" s="37">
        <f t="shared" si="70"/>
        <v>0</v>
      </c>
      <c r="AT159" s="37">
        <f t="shared" si="84"/>
        <v>0</v>
      </c>
      <c r="AU159" s="37">
        <f t="shared" si="85"/>
        <v>0</v>
      </c>
      <c r="AV159" s="37">
        <f t="shared" si="86"/>
        <v>0</v>
      </c>
      <c r="AW159" s="37">
        <f t="shared" si="87"/>
        <v>0</v>
      </c>
      <c r="AX159" s="37">
        <f t="shared" si="71"/>
        <v>0</v>
      </c>
      <c r="AY159" s="37"/>
      <c r="AZ159" s="37"/>
      <c r="BB159" s="37">
        <f t="shared" si="72"/>
        <v>0</v>
      </c>
      <c r="BC159" s="37">
        <f t="shared" si="73"/>
        <v>0</v>
      </c>
      <c r="BD159" s="37">
        <f t="shared" si="74"/>
        <v>0</v>
      </c>
      <c r="BE159" s="37">
        <f t="shared" si="75"/>
        <v>0</v>
      </c>
      <c r="BF159" s="37">
        <f t="shared" si="76"/>
        <v>0</v>
      </c>
      <c r="BG159" s="37">
        <f t="shared" si="77"/>
        <v>0</v>
      </c>
      <c r="BH159" s="37">
        <f t="shared" si="88"/>
        <v>0</v>
      </c>
      <c r="BJ159" s="37"/>
      <c r="BL159" s="37">
        <f>IF(Uttag!F159="",Uttag!E159,0)/IF(Uttag!$F$2=Listor!$B$5,I159,1)</f>
        <v>0</v>
      </c>
      <c r="BM159" s="37">
        <f>Uttag!F159/IF(Uttag!$F$2=Listor!$B$5,I159,1)</f>
        <v>0</v>
      </c>
      <c r="BO159" s="81">
        <f t="shared" si="78"/>
        <v>3</v>
      </c>
      <c r="BP159" s="37">
        <f>IF(OR(BO159&gt;=10,BO159&lt;=4),Indata!$B$9,Indata!$B$10)</f>
        <v>0</v>
      </c>
    </row>
    <row r="160" spans="4:68" x14ac:dyDescent="0.25">
      <c r="D160" s="148">
        <f t="shared" si="89"/>
        <v>45355</v>
      </c>
      <c r="E160" s="140"/>
      <c r="F160" s="141"/>
      <c r="G160" s="148"/>
      <c r="H160" s="37">
        <f t="shared" si="79"/>
        <v>0</v>
      </c>
      <c r="I160" s="81">
        <f>24+SUMIFS(Listor!$C$16:$C$17,Listor!$B$16:$B$17,Uttag!D160)</f>
        <v>24</v>
      </c>
      <c r="J160" s="37">
        <f t="shared" si="61"/>
        <v>0</v>
      </c>
      <c r="L160" s="160"/>
      <c r="M160" s="207">
        <v>1</v>
      </c>
      <c r="N160" s="207">
        <v>0</v>
      </c>
      <c r="O160" s="151"/>
      <c r="P160" s="166"/>
      <c r="Q160" s="167"/>
      <c r="S160" s="37">
        <f t="shared" si="60"/>
        <v>0</v>
      </c>
      <c r="U160" s="37">
        <f>(M160+(1-M160)*(1-N160))*L160*_xlfn.XLOOKUP(BO160,Priser!$A$4:$A$15,Priser!$J$4:$J$15)</f>
        <v>0</v>
      </c>
      <c r="V160" s="37">
        <f>AQ160*(SUMIFS(Priser!$J$4:$J$15,Priser!$A$4:$A$15,BO160)-(SUMIFS(Priser!$H$4:$H$15,Priser!$A$4:$A$15,BO160)/SUMIFS(Priser!$I$4:$I$15,Priser!$A$4:$A$15,BO160)))+AP160*(SUMIFS(Priser!$J$4:$J$15,Priser!$A$4:$A$15,BO160)-Priser!$E$6/SUMIFS(Priser!$I$4:$I$15,Priser!$A$4:$A$15,BO160))+AO160*(SUMIFS(Priser!$J$4:$J$15,Priser!$A$4:$A$15,BO160)-Priser!$D$5/SUMIFS(Priser!$I$4:$I$15,Priser!$A$4:$A$15,BO160))+AN160*(SUMIFS(Priser!$J$4:$J$15,Priser!$A$4:$A$15,BO160)-Priser!$C$4/SUMIFS(Priser!$I$4:$I$15,Priser!$A$4:$A$15,BO160))+AM160*(SUMIFS(Priser!$J$4:$J$15,Priser!$A$4:$A$15,BO160)-Priser!$B$4/SUMIFS(Priser!$I$4:$I$15,Priser!$A$4:$A$15,BO160))</f>
        <v>0</v>
      </c>
      <c r="W160" s="37">
        <f t="shared" si="80"/>
        <v>0</v>
      </c>
      <c r="X160" s="37"/>
      <c r="AA160" s="37">
        <f t="shared" si="62"/>
        <v>0</v>
      </c>
      <c r="AB160" s="37">
        <f t="shared" si="81"/>
        <v>0</v>
      </c>
      <c r="AC160" s="37">
        <f t="shared" si="63"/>
        <v>0</v>
      </c>
      <c r="AD160" s="37">
        <f t="shared" si="82"/>
        <v>0</v>
      </c>
      <c r="AE160" s="37">
        <f>IF(AD160&gt;=Priser!$L$7,Priser!$M$7,IF(AD160&gt;=Priser!$L$6,Priser!$M$6,IF(AD160&gt;=Priser!$L$5,Priser!$M$5,IF(AD160&gt;=Priser!$L$4,Priser!$M$4))))</f>
        <v>0</v>
      </c>
      <c r="AF160" s="37">
        <f>AE160*SUMIFS(Priser!$J$4:$J$15,Priser!$A$4:$A$15,$BO160)*AB160</f>
        <v>0</v>
      </c>
      <c r="AG160" s="37">
        <f t="shared" si="83"/>
        <v>0</v>
      </c>
      <c r="AH160" s="37">
        <f>IF(AG160&gt;=Priser!$N$7,Priser!$O$7,IF(AG160&gt;=Priser!$N$6,Priser!$O$6,IF(AG160&gt;=Priser!$N$5,Priser!$O$5,IF(AG160&gt;=Priser!$N$4,Priser!$O$4))))</f>
        <v>0</v>
      </c>
      <c r="AI160" s="37">
        <f>AH160*SUMIFS(Priser!$J$4:$J$15,Priser!$A$4:$A$15,$BO160)*AC160</f>
        <v>0</v>
      </c>
      <c r="AJ160" s="37"/>
      <c r="AK160" s="37"/>
      <c r="AM160" s="37">
        <f t="shared" si="64"/>
        <v>0</v>
      </c>
      <c r="AN160" s="37">
        <f t="shared" si="65"/>
        <v>0</v>
      </c>
      <c r="AO160" s="37">
        <f t="shared" si="66"/>
        <v>0</v>
      </c>
      <c r="AP160" s="37">
        <f t="shared" si="67"/>
        <v>0</v>
      </c>
      <c r="AQ160" s="37">
        <f t="shared" si="68"/>
        <v>0</v>
      </c>
      <c r="AR160" s="37">
        <f t="shared" si="69"/>
        <v>0</v>
      </c>
      <c r="AS160" s="37">
        <f t="shared" si="70"/>
        <v>0</v>
      </c>
      <c r="AT160" s="37">
        <f t="shared" si="84"/>
        <v>0</v>
      </c>
      <c r="AU160" s="37">
        <f t="shared" si="85"/>
        <v>0</v>
      </c>
      <c r="AV160" s="37">
        <f t="shared" si="86"/>
        <v>0</v>
      </c>
      <c r="AW160" s="37">
        <f t="shared" si="87"/>
        <v>0</v>
      </c>
      <c r="AX160" s="37">
        <f t="shared" si="71"/>
        <v>0</v>
      </c>
      <c r="AY160" s="37"/>
      <c r="AZ160" s="37"/>
      <c r="BB160" s="37">
        <f t="shared" si="72"/>
        <v>0</v>
      </c>
      <c r="BC160" s="37">
        <f t="shared" si="73"/>
        <v>0</v>
      </c>
      <c r="BD160" s="37">
        <f t="shared" si="74"/>
        <v>0</v>
      </c>
      <c r="BE160" s="37">
        <f t="shared" si="75"/>
        <v>0</v>
      </c>
      <c r="BF160" s="37">
        <f t="shared" si="76"/>
        <v>0</v>
      </c>
      <c r="BG160" s="37">
        <f t="shared" si="77"/>
        <v>0</v>
      </c>
      <c r="BH160" s="37">
        <f t="shared" si="88"/>
        <v>0</v>
      </c>
      <c r="BJ160" s="37"/>
      <c r="BL160" s="37">
        <f>IF(Uttag!F160="",Uttag!E160,0)/IF(Uttag!$F$2=Listor!$B$5,I160,1)</f>
        <v>0</v>
      </c>
      <c r="BM160" s="37">
        <f>Uttag!F160/IF(Uttag!$F$2=Listor!$B$5,I160,1)</f>
        <v>0</v>
      </c>
      <c r="BO160" s="81">
        <f t="shared" si="78"/>
        <v>3</v>
      </c>
      <c r="BP160" s="37">
        <f>IF(OR(BO160&gt;=10,BO160&lt;=4),Indata!$B$9,Indata!$B$10)</f>
        <v>0</v>
      </c>
    </row>
    <row r="161" spans="4:68" x14ac:dyDescent="0.25">
      <c r="D161" s="148">
        <f t="shared" si="89"/>
        <v>45356</v>
      </c>
      <c r="E161" s="140"/>
      <c r="F161" s="141"/>
      <c r="G161" s="148"/>
      <c r="H161" s="37">
        <f t="shared" si="79"/>
        <v>0</v>
      </c>
      <c r="I161" s="81">
        <f>24+SUMIFS(Listor!$C$16:$C$17,Listor!$B$16:$B$17,Uttag!D161)</f>
        <v>24</v>
      </c>
      <c r="J161" s="37">
        <f t="shared" si="61"/>
        <v>0</v>
      </c>
      <c r="L161" s="160"/>
      <c r="M161" s="207">
        <v>1</v>
      </c>
      <c r="N161" s="207">
        <v>0</v>
      </c>
      <c r="O161" s="151"/>
      <c r="P161" s="166"/>
      <c r="Q161" s="167"/>
      <c r="S161" s="37">
        <f t="shared" si="60"/>
        <v>0</v>
      </c>
      <c r="U161" s="37">
        <f>(M161+(1-M161)*(1-N161))*L161*_xlfn.XLOOKUP(BO161,Priser!$A$4:$A$15,Priser!$J$4:$J$15)</f>
        <v>0</v>
      </c>
      <c r="V161" s="37">
        <f>AQ161*(SUMIFS(Priser!$J$4:$J$15,Priser!$A$4:$A$15,BO161)-(SUMIFS(Priser!$H$4:$H$15,Priser!$A$4:$A$15,BO161)/SUMIFS(Priser!$I$4:$I$15,Priser!$A$4:$A$15,BO161)))+AP161*(SUMIFS(Priser!$J$4:$J$15,Priser!$A$4:$A$15,BO161)-Priser!$E$6/SUMIFS(Priser!$I$4:$I$15,Priser!$A$4:$A$15,BO161))+AO161*(SUMIFS(Priser!$J$4:$J$15,Priser!$A$4:$A$15,BO161)-Priser!$D$5/SUMIFS(Priser!$I$4:$I$15,Priser!$A$4:$A$15,BO161))+AN161*(SUMIFS(Priser!$J$4:$J$15,Priser!$A$4:$A$15,BO161)-Priser!$C$4/SUMIFS(Priser!$I$4:$I$15,Priser!$A$4:$A$15,BO161))+AM161*(SUMIFS(Priser!$J$4:$J$15,Priser!$A$4:$A$15,BO161)-Priser!$B$4/SUMIFS(Priser!$I$4:$I$15,Priser!$A$4:$A$15,BO161))</f>
        <v>0</v>
      </c>
      <c r="W161" s="37">
        <f t="shared" si="80"/>
        <v>0</v>
      </c>
      <c r="X161" s="37"/>
      <c r="AA161" s="37">
        <f t="shared" si="62"/>
        <v>0</v>
      </c>
      <c r="AB161" s="37">
        <f t="shared" si="81"/>
        <v>0</v>
      </c>
      <c r="AC161" s="37">
        <f t="shared" si="63"/>
        <v>0</v>
      </c>
      <c r="AD161" s="37">
        <f t="shared" si="82"/>
        <v>0</v>
      </c>
      <c r="AE161" s="37">
        <f>IF(AD161&gt;=Priser!$L$7,Priser!$M$7,IF(AD161&gt;=Priser!$L$6,Priser!$M$6,IF(AD161&gt;=Priser!$L$5,Priser!$M$5,IF(AD161&gt;=Priser!$L$4,Priser!$M$4))))</f>
        <v>0</v>
      </c>
      <c r="AF161" s="37">
        <f>AE161*SUMIFS(Priser!$J$4:$J$15,Priser!$A$4:$A$15,$BO161)*AB161</f>
        <v>0</v>
      </c>
      <c r="AG161" s="37">
        <f t="shared" si="83"/>
        <v>0</v>
      </c>
      <c r="AH161" s="37">
        <f>IF(AG161&gt;=Priser!$N$7,Priser!$O$7,IF(AG161&gt;=Priser!$N$6,Priser!$O$6,IF(AG161&gt;=Priser!$N$5,Priser!$O$5,IF(AG161&gt;=Priser!$N$4,Priser!$O$4))))</f>
        <v>0</v>
      </c>
      <c r="AI161" s="37">
        <f>AH161*SUMIFS(Priser!$J$4:$J$15,Priser!$A$4:$A$15,$BO161)*AC161</f>
        <v>0</v>
      </c>
      <c r="AJ161" s="37"/>
      <c r="AK161" s="37"/>
      <c r="AM161" s="37">
        <f t="shared" si="64"/>
        <v>0</v>
      </c>
      <c r="AN161" s="37">
        <f t="shared" si="65"/>
        <v>0</v>
      </c>
      <c r="AO161" s="37">
        <f t="shared" si="66"/>
        <v>0</v>
      </c>
      <c r="AP161" s="37">
        <f t="shared" si="67"/>
        <v>0</v>
      </c>
      <c r="AQ161" s="37">
        <f t="shared" si="68"/>
        <v>0</v>
      </c>
      <c r="AR161" s="37">
        <f t="shared" si="69"/>
        <v>0</v>
      </c>
      <c r="AS161" s="37">
        <f t="shared" si="70"/>
        <v>0</v>
      </c>
      <c r="AT161" s="37">
        <f t="shared" si="84"/>
        <v>0</v>
      </c>
      <c r="AU161" s="37">
        <f t="shared" si="85"/>
        <v>0</v>
      </c>
      <c r="AV161" s="37">
        <f t="shared" si="86"/>
        <v>0</v>
      </c>
      <c r="AW161" s="37">
        <f t="shared" si="87"/>
        <v>0</v>
      </c>
      <c r="AX161" s="37">
        <f t="shared" si="71"/>
        <v>0</v>
      </c>
      <c r="AY161" s="37"/>
      <c r="AZ161" s="37"/>
      <c r="BB161" s="37">
        <f t="shared" si="72"/>
        <v>0</v>
      </c>
      <c r="BC161" s="37">
        <f t="shared" si="73"/>
        <v>0</v>
      </c>
      <c r="BD161" s="37">
        <f t="shared" si="74"/>
        <v>0</v>
      </c>
      <c r="BE161" s="37">
        <f t="shared" si="75"/>
        <v>0</v>
      </c>
      <c r="BF161" s="37">
        <f t="shared" si="76"/>
        <v>0</v>
      </c>
      <c r="BG161" s="37">
        <f t="shared" si="77"/>
        <v>0</v>
      </c>
      <c r="BH161" s="37">
        <f t="shared" si="88"/>
        <v>0</v>
      </c>
      <c r="BJ161" s="37"/>
      <c r="BL161" s="37">
        <f>IF(Uttag!F161="",Uttag!E161,0)/IF(Uttag!$F$2=Listor!$B$5,I161,1)</f>
        <v>0</v>
      </c>
      <c r="BM161" s="37">
        <f>Uttag!F161/IF(Uttag!$F$2=Listor!$B$5,I161,1)</f>
        <v>0</v>
      </c>
      <c r="BO161" s="81">
        <f t="shared" si="78"/>
        <v>3</v>
      </c>
      <c r="BP161" s="37">
        <f>IF(OR(BO161&gt;=10,BO161&lt;=4),Indata!$B$9,Indata!$B$10)</f>
        <v>0</v>
      </c>
    </row>
    <row r="162" spans="4:68" x14ac:dyDescent="0.25">
      <c r="D162" s="148">
        <f t="shared" si="89"/>
        <v>45357</v>
      </c>
      <c r="E162" s="140"/>
      <c r="F162" s="141"/>
      <c r="G162" s="148"/>
      <c r="H162" s="37">
        <f t="shared" si="79"/>
        <v>0</v>
      </c>
      <c r="I162" s="81">
        <f>24+SUMIFS(Listor!$C$16:$C$17,Listor!$B$16:$B$17,Uttag!D162)</f>
        <v>24</v>
      </c>
      <c r="J162" s="37">
        <f t="shared" si="61"/>
        <v>0</v>
      </c>
      <c r="L162" s="160"/>
      <c r="M162" s="207">
        <v>1</v>
      </c>
      <c r="N162" s="207">
        <v>0</v>
      </c>
      <c r="O162" s="151"/>
      <c r="P162" s="166"/>
      <c r="Q162" s="167"/>
      <c r="S162" s="37">
        <f t="shared" si="60"/>
        <v>0</v>
      </c>
      <c r="U162" s="37">
        <f>(M162+(1-M162)*(1-N162))*L162*_xlfn.XLOOKUP(BO162,Priser!$A$4:$A$15,Priser!$J$4:$J$15)</f>
        <v>0</v>
      </c>
      <c r="V162" s="37">
        <f>AQ162*(SUMIFS(Priser!$J$4:$J$15,Priser!$A$4:$A$15,BO162)-(SUMIFS(Priser!$H$4:$H$15,Priser!$A$4:$A$15,BO162)/SUMIFS(Priser!$I$4:$I$15,Priser!$A$4:$A$15,BO162)))+AP162*(SUMIFS(Priser!$J$4:$J$15,Priser!$A$4:$A$15,BO162)-Priser!$E$6/SUMIFS(Priser!$I$4:$I$15,Priser!$A$4:$A$15,BO162))+AO162*(SUMIFS(Priser!$J$4:$J$15,Priser!$A$4:$A$15,BO162)-Priser!$D$5/SUMIFS(Priser!$I$4:$I$15,Priser!$A$4:$A$15,BO162))+AN162*(SUMIFS(Priser!$J$4:$J$15,Priser!$A$4:$A$15,BO162)-Priser!$C$4/SUMIFS(Priser!$I$4:$I$15,Priser!$A$4:$A$15,BO162))+AM162*(SUMIFS(Priser!$J$4:$J$15,Priser!$A$4:$A$15,BO162)-Priser!$B$4/SUMIFS(Priser!$I$4:$I$15,Priser!$A$4:$A$15,BO162))</f>
        <v>0</v>
      </c>
      <c r="W162" s="37">
        <f t="shared" si="80"/>
        <v>0</v>
      </c>
      <c r="X162" s="37"/>
      <c r="AA162" s="37">
        <f t="shared" si="62"/>
        <v>0</v>
      </c>
      <c r="AB162" s="37">
        <f t="shared" si="81"/>
        <v>0</v>
      </c>
      <c r="AC162" s="37">
        <f t="shared" si="63"/>
        <v>0</v>
      </c>
      <c r="AD162" s="37">
        <f t="shared" si="82"/>
        <v>0</v>
      </c>
      <c r="AE162" s="37">
        <f>IF(AD162&gt;=Priser!$L$7,Priser!$M$7,IF(AD162&gt;=Priser!$L$6,Priser!$M$6,IF(AD162&gt;=Priser!$L$5,Priser!$M$5,IF(AD162&gt;=Priser!$L$4,Priser!$M$4))))</f>
        <v>0</v>
      </c>
      <c r="AF162" s="37">
        <f>AE162*SUMIFS(Priser!$J$4:$J$15,Priser!$A$4:$A$15,$BO162)*AB162</f>
        <v>0</v>
      </c>
      <c r="AG162" s="37">
        <f t="shared" si="83"/>
        <v>0</v>
      </c>
      <c r="AH162" s="37">
        <f>IF(AG162&gt;=Priser!$N$7,Priser!$O$7,IF(AG162&gt;=Priser!$N$6,Priser!$O$6,IF(AG162&gt;=Priser!$N$5,Priser!$O$5,IF(AG162&gt;=Priser!$N$4,Priser!$O$4))))</f>
        <v>0</v>
      </c>
      <c r="AI162" s="37">
        <f>AH162*SUMIFS(Priser!$J$4:$J$15,Priser!$A$4:$A$15,$BO162)*AC162</f>
        <v>0</v>
      </c>
      <c r="AJ162" s="37"/>
      <c r="AK162" s="37"/>
      <c r="AM162" s="37">
        <f t="shared" si="64"/>
        <v>0</v>
      </c>
      <c r="AN162" s="37">
        <f t="shared" si="65"/>
        <v>0</v>
      </c>
      <c r="AO162" s="37">
        <f t="shared" si="66"/>
        <v>0</v>
      </c>
      <c r="AP162" s="37">
        <f t="shared" si="67"/>
        <v>0</v>
      </c>
      <c r="AQ162" s="37">
        <f t="shared" si="68"/>
        <v>0</v>
      </c>
      <c r="AR162" s="37">
        <f t="shared" si="69"/>
        <v>0</v>
      </c>
      <c r="AS162" s="37">
        <f t="shared" si="70"/>
        <v>0</v>
      </c>
      <c r="AT162" s="37">
        <f t="shared" si="84"/>
        <v>0</v>
      </c>
      <c r="AU162" s="37">
        <f t="shared" si="85"/>
        <v>0</v>
      </c>
      <c r="AV162" s="37">
        <f t="shared" si="86"/>
        <v>0</v>
      </c>
      <c r="AW162" s="37">
        <f t="shared" si="87"/>
        <v>0</v>
      </c>
      <c r="AX162" s="37">
        <f t="shared" si="71"/>
        <v>0</v>
      </c>
      <c r="AY162" s="37"/>
      <c r="AZ162" s="37"/>
      <c r="BB162" s="37">
        <f t="shared" si="72"/>
        <v>0</v>
      </c>
      <c r="BC162" s="37">
        <f t="shared" si="73"/>
        <v>0</v>
      </c>
      <c r="BD162" s="37">
        <f t="shared" si="74"/>
        <v>0</v>
      </c>
      <c r="BE162" s="37">
        <f t="shared" si="75"/>
        <v>0</v>
      </c>
      <c r="BF162" s="37">
        <f t="shared" si="76"/>
        <v>0</v>
      </c>
      <c r="BG162" s="37">
        <f t="shared" si="77"/>
        <v>0</v>
      </c>
      <c r="BH162" s="37">
        <f t="shared" si="88"/>
        <v>0</v>
      </c>
      <c r="BJ162" s="37"/>
      <c r="BL162" s="37">
        <f>IF(Uttag!F162="",Uttag!E162,0)/IF(Uttag!$F$2=Listor!$B$5,I162,1)</f>
        <v>0</v>
      </c>
      <c r="BM162" s="37">
        <f>Uttag!F162/IF(Uttag!$F$2=Listor!$B$5,I162,1)</f>
        <v>0</v>
      </c>
      <c r="BO162" s="81">
        <f t="shared" si="78"/>
        <v>3</v>
      </c>
      <c r="BP162" s="37">
        <f>IF(OR(BO162&gt;=10,BO162&lt;=4),Indata!$B$9,Indata!$B$10)</f>
        <v>0</v>
      </c>
    </row>
    <row r="163" spans="4:68" x14ac:dyDescent="0.25">
      <c r="D163" s="148">
        <f t="shared" si="89"/>
        <v>45358</v>
      </c>
      <c r="E163" s="140"/>
      <c r="F163" s="141"/>
      <c r="G163" s="148"/>
      <c r="H163" s="37">
        <f t="shared" si="79"/>
        <v>0</v>
      </c>
      <c r="I163" s="81">
        <f>24+SUMIFS(Listor!$C$16:$C$17,Listor!$B$16:$B$17,Uttag!D163)</f>
        <v>24</v>
      </c>
      <c r="J163" s="37">
        <f t="shared" si="61"/>
        <v>0</v>
      </c>
      <c r="L163" s="160"/>
      <c r="M163" s="207">
        <v>1</v>
      </c>
      <c r="N163" s="207">
        <v>0</v>
      </c>
      <c r="O163" s="151"/>
      <c r="P163" s="166"/>
      <c r="Q163" s="167"/>
      <c r="S163" s="37">
        <f t="shared" si="60"/>
        <v>0</v>
      </c>
      <c r="U163" s="37">
        <f>(M163+(1-M163)*(1-N163))*L163*_xlfn.XLOOKUP(BO163,Priser!$A$4:$A$15,Priser!$J$4:$J$15)</f>
        <v>0</v>
      </c>
      <c r="V163" s="37">
        <f>AQ163*(SUMIFS(Priser!$J$4:$J$15,Priser!$A$4:$A$15,BO163)-(SUMIFS(Priser!$H$4:$H$15,Priser!$A$4:$A$15,BO163)/SUMIFS(Priser!$I$4:$I$15,Priser!$A$4:$A$15,BO163)))+AP163*(SUMIFS(Priser!$J$4:$J$15,Priser!$A$4:$A$15,BO163)-Priser!$E$6/SUMIFS(Priser!$I$4:$I$15,Priser!$A$4:$A$15,BO163))+AO163*(SUMIFS(Priser!$J$4:$J$15,Priser!$A$4:$A$15,BO163)-Priser!$D$5/SUMIFS(Priser!$I$4:$I$15,Priser!$A$4:$A$15,BO163))+AN163*(SUMIFS(Priser!$J$4:$J$15,Priser!$A$4:$A$15,BO163)-Priser!$C$4/SUMIFS(Priser!$I$4:$I$15,Priser!$A$4:$A$15,BO163))+AM163*(SUMIFS(Priser!$J$4:$J$15,Priser!$A$4:$A$15,BO163)-Priser!$B$4/SUMIFS(Priser!$I$4:$I$15,Priser!$A$4:$A$15,BO163))</f>
        <v>0</v>
      </c>
      <c r="W163" s="37">
        <f t="shared" si="80"/>
        <v>0</v>
      </c>
      <c r="X163" s="37"/>
      <c r="AA163" s="37">
        <f t="shared" si="62"/>
        <v>0</v>
      </c>
      <c r="AB163" s="37">
        <f t="shared" si="81"/>
        <v>0</v>
      </c>
      <c r="AC163" s="37">
        <f t="shared" si="63"/>
        <v>0</v>
      </c>
      <c r="AD163" s="37">
        <f t="shared" si="82"/>
        <v>0</v>
      </c>
      <c r="AE163" s="37">
        <f>IF(AD163&gt;=Priser!$L$7,Priser!$M$7,IF(AD163&gt;=Priser!$L$6,Priser!$M$6,IF(AD163&gt;=Priser!$L$5,Priser!$M$5,IF(AD163&gt;=Priser!$L$4,Priser!$M$4))))</f>
        <v>0</v>
      </c>
      <c r="AF163" s="37">
        <f>AE163*SUMIFS(Priser!$J$4:$J$15,Priser!$A$4:$A$15,$BO163)*AB163</f>
        <v>0</v>
      </c>
      <c r="AG163" s="37">
        <f t="shared" si="83"/>
        <v>0</v>
      </c>
      <c r="AH163" s="37">
        <f>IF(AG163&gt;=Priser!$N$7,Priser!$O$7,IF(AG163&gt;=Priser!$N$6,Priser!$O$6,IF(AG163&gt;=Priser!$N$5,Priser!$O$5,IF(AG163&gt;=Priser!$N$4,Priser!$O$4))))</f>
        <v>0</v>
      </c>
      <c r="AI163" s="37">
        <f>AH163*SUMIFS(Priser!$J$4:$J$15,Priser!$A$4:$A$15,$BO163)*AC163</f>
        <v>0</v>
      </c>
      <c r="AJ163" s="37"/>
      <c r="AK163" s="37"/>
      <c r="AM163" s="37">
        <f t="shared" si="64"/>
        <v>0</v>
      </c>
      <c r="AN163" s="37">
        <f t="shared" si="65"/>
        <v>0</v>
      </c>
      <c r="AO163" s="37">
        <f t="shared" si="66"/>
        <v>0</v>
      </c>
      <c r="AP163" s="37">
        <f t="shared" si="67"/>
        <v>0</v>
      </c>
      <c r="AQ163" s="37">
        <f t="shared" si="68"/>
        <v>0</v>
      </c>
      <c r="AR163" s="37">
        <f t="shared" si="69"/>
        <v>0</v>
      </c>
      <c r="AS163" s="37">
        <f t="shared" si="70"/>
        <v>0</v>
      </c>
      <c r="AT163" s="37">
        <f t="shared" si="84"/>
        <v>0</v>
      </c>
      <c r="AU163" s="37">
        <f t="shared" si="85"/>
        <v>0</v>
      </c>
      <c r="AV163" s="37">
        <f t="shared" si="86"/>
        <v>0</v>
      </c>
      <c r="AW163" s="37">
        <f t="shared" si="87"/>
        <v>0</v>
      </c>
      <c r="AX163" s="37">
        <f t="shared" si="71"/>
        <v>0</v>
      </c>
      <c r="AY163" s="37"/>
      <c r="AZ163" s="37"/>
      <c r="BB163" s="37">
        <f t="shared" si="72"/>
        <v>0</v>
      </c>
      <c r="BC163" s="37">
        <f t="shared" si="73"/>
        <v>0</v>
      </c>
      <c r="BD163" s="37">
        <f t="shared" si="74"/>
        <v>0</v>
      </c>
      <c r="BE163" s="37">
        <f t="shared" si="75"/>
        <v>0</v>
      </c>
      <c r="BF163" s="37">
        <f t="shared" si="76"/>
        <v>0</v>
      </c>
      <c r="BG163" s="37">
        <f t="shared" si="77"/>
        <v>0</v>
      </c>
      <c r="BH163" s="37">
        <f t="shared" si="88"/>
        <v>0</v>
      </c>
      <c r="BJ163" s="37"/>
      <c r="BL163" s="37">
        <f>IF(Uttag!F163="",Uttag!E163,0)/IF(Uttag!$F$2=Listor!$B$5,I163,1)</f>
        <v>0</v>
      </c>
      <c r="BM163" s="37">
        <f>Uttag!F163/IF(Uttag!$F$2=Listor!$B$5,I163,1)</f>
        <v>0</v>
      </c>
      <c r="BO163" s="81">
        <f t="shared" si="78"/>
        <v>3</v>
      </c>
      <c r="BP163" s="37">
        <f>IF(OR(BO163&gt;=10,BO163&lt;=4),Indata!$B$9,Indata!$B$10)</f>
        <v>0</v>
      </c>
    </row>
    <row r="164" spans="4:68" x14ac:dyDescent="0.25">
      <c r="D164" s="148">
        <f t="shared" si="89"/>
        <v>45359</v>
      </c>
      <c r="E164" s="140"/>
      <c r="F164" s="141"/>
      <c r="G164" s="148"/>
      <c r="H164" s="37">
        <f t="shared" si="79"/>
        <v>0</v>
      </c>
      <c r="I164" s="81">
        <f>24+SUMIFS(Listor!$C$16:$C$17,Listor!$B$16:$B$17,Uttag!D164)</f>
        <v>24</v>
      </c>
      <c r="J164" s="37">
        <f t="shared" si="61"/>
        <v>0</v>
      </c>
      <c r="L164" s="160"/>
      <c r="M164" s="207">
        <v>1</v>
      </c>
      <c r="N164" s="207">
        <v>0</v>
      </c>
      <c r="O164" s="151"/>
      <c r="P164" s="166"/>
      <c r="Q164" s="167"/>
      <c r="S164" s="37">
        <f t="shared" si="60"/>
        <v>0</v>
      </c>
      <c r="U164" s="37">
        <f>(M164+(1-M164)*(1-N164))*L164*_xlfn.XLOOKUP(BO164,Priser!$A$4:$A$15,Priser!$J$4:$J$15)</f>
        <v>0</v>
      </c>
      <c r="V164" s="37">
        <f>AQ164*(SUMIFS(Priser!$J$4:$J$15,Priser!$A$4:$A$15,BO164)-(SUMIFS(Priser!$H$4:$H$15,Priser!$A$4:$A$15,BO164)/SUMIFS(Priser!$I$4:$I$15,Priser!$A$4:$A$15,BO164)))+AP164*(SUMIFS(Priser!$J$4:$J$15,Priser!$A$4:$A$15,BO164)-Priser!$E$6/SUMIFS(Priser!$I$4:$I$15,Priser!$A$4:$A$15,BO164))+AO164*(SUMIFS(Priser!$J$4:$J$15,Priser!$A$4:$A$15,BO164)-Priser!$D$5/SUMIFS(Priser!$I$4:$I$15,Priser!$A$4:$A$15,BO164))+AN164*(SUMIFS(Priser!$J$4:$J$15,Priser!$A$4:$A$15,BO164)-Priser!$C$4/SUMIFS(Priser!$I$4:$I$15,Priser!$A$4:$A$15,BO164))+AM164*(SUMIFS(Priser!$J$4:$J$15,Priser!$A$4:$A$15,BO164)-Priser!$B$4/SUMIFS(Priser!$I$4:$I$15,Priser!$A$4:$A$15,BO164))</f>
        <v>0</v>
      </c>
      <c r="W164" s="37">
        <f t="shared" si="80"/>
        <v>0</v>
      </c>
      <c r="X164" s="37"/>
      <c r="AA164" s="37">
        <f t="shared" si="62"/>
        <v>0</v>
      </c>
      <c r="AB164" s="37">
        <f t="shared" si="81"/>
        <v>0</v>
      </c>
      <c r="AC164" s="37">
        <f t="shared" si="63"/>
        <v>0</v>
      </c>
      <c r="AD164" s="37">
        <f t="shared" si="82"/>
        <v>0</v>
      </c>
      <c r="AE164" s="37">
        <f>IF(AD164&gt;=Priser!$L$7,Priser!$M$7,IF(AD164&gt;=Priser!$L$6,Priser!$M$6,IF(AD164&gt;=Priser!$L$5,Priser!$M$5,IF(AD164&gt;=Priser!$L$4,Priser!$M$4))))</f>
        <v>0</v>
      </c>
      <c r="AF164" s="37">
        <f>AE164*SUMIFS(Priser!$J$4:$J$15,Priser!$A$4:$A$15,$BO164)*AB164</f>
        <v>0</v>
      </c>
      <c r="AG164" s="37">
        <f t="shared" si="83"/>
        <v>0</v>
      </c>
      <c r="AH164" s="37">
        <f>IF(AG164&gt;=Priser!$N$7,Priser!$O$7,IF(AG164&gt;=Priser!$N$6,Priser!$O$6,IF(AG164&gt;=Priser!$N$5,Priser!$O$5,IF(AG164&gt;=Priser!$N$4,Priser!$O$4))))</f>
        <v>0</v>
      </c>
      <c r="AI164" s="37">
        <f>AH164*SUMIFS(Priser!$J$4:$J$15,Priser!$A$4:$A$15,$BO164)*AC164</f>
        <v>0</v>
      </c>
      <c r="AJ164" s="37"/>
      <c r="AK164" s="37"/>
      <c r="AM164" s="37">
        <f t="shared" si="64"/>
        <v>0</v>
      </c>
      <c r="AN164" s="37">
        <f t="shared" si="65"/>
        <v>0</v>
      </c>
      <c r="AO164" s="37">
        <f t="shared" si="66"/>
        <v>0</v>
      </c>
      <c r="AP164" s="37">
        <f t="shared" si="67"/>
        <v>0</v>
      </c>
      <c r="AQ164" s="37">
        <f t="shared" si="68"/>
        <v>0</v>
      </c>
      <c r="AR164" s="37">
        <f t="shared" si="69"/>
        <v>0</v>
      </c>
      <c r="AS164" s="37">
        <f t="shared" si="70"/>
        <v>0</v>
      </c>
      <c r="AT164" s="37">
        <f t="shared" si="84"/>
        <v>0</v>
      </c>
      <c r="AU164" s="37">
        <f t="shared" si="85"/>
        <v>0</v>
      </c>
      <c r="AV164" s="37">
        <f t="shared" si="86"/>
        <v>0</v>
      </c>
      <c r="AW164" s="37">
        <f t="shared" si="87"/>
        <v>0</v>
      </c>
      <c r="AX164" s="37">
        <f t="shared" si="71"/>
        <v>0</v>
      </c>
      <c r="AY164" s="37"/>
      <c r="AZ164" s="37"/>
      <c r="BB164" s="37">
        <f t="shared" si="72"/>
        <v>0</v>
      </c>
      <c r="BC164" s="37">
        <f t="shared" si="73"/>
        <v>0</v>
      </c>
      <c r="BD164" s="37">
        <f t="shared" si="74"/>
        <v>0</v>
      </c>
      <c r="BE164" s="37">
        <f t="shared" si="75"/>
        <v>0</v>
      </c>
      <c r="BF164" s="37">
        <f t="shared" si="76"/>
        <v>0</v>
      </c>
      <c r="BG164" s="37">
        <f t="shared" si="77"/>
        <v>0</v>
      </c>
      <c r="BH164" s="37">
        <f t="shared" si="88"/>
        <v>0</v>
      </c>
      <c r="BJ164" s="37"/>
      <c r="BL164" s="37">
        <f>IF(Uttag!F164="",Uttag!E164,0)/IF(Uttag!$F$2=Listor!$B$5,I164,1)</f>
        <v>0</v>
      </c>
      <c r="BM164" s="37">
        <f>Uttag!F164/IF(Uttag!$F$2=Listor!$B$5,I164,1)</f>
        <v>0</v>
      </c>
      <c r="BO164" s="81">
        <f t="shared" si="78"/>
        <v>3</v>
      </c>
      <c r="BP164" s="37">
        <f>IF(OR(BO164&gt;=10,BO164&lt;=4),Indata!$B$9,Indata!$B$10)</f>
        <v>0</v>
      </c>
    </row>
    <row r="165" spans="4:68" x14ac:dyDescent="0.25">
      <c r="D165" s="148">
        <f t="shared" si="89"/>
        <v>45360</v>
      </c>
      <c r="E165" s="140"/>
      <c r="F165" s="141"/>
      <c r="G165" s="148"/>
      <c r="H165" s="37">
        <f t="shared" si="79"/>
        <v>0</v>
      </c>
      <c r="I165" s="81">
        <f>24+SUMIFS(Listor!$C$16:$C$17,Listor!$B$16:$B$17,Uttag!D165)</f>
        <v>24</v>
      </c>
      <c r="J165" s="37">
        <f t="shared" si="61"/>
        <v>0</v>
      </c>
      <c r="L165" s="160"/>
      <c r="M165" s="207">
        <v>1</v>
      </c>
      <c r="N165" s="207">
        <v>0</v>
      </c>
      <c r="O165" s="151"/>
      <c r="P165" s="166"/>
      <c r="Q165" s="167"/>
      <c r="S165" s="37">
        <f t="shared" si="60"/>
        <v>0</v>
      </c>
      <c r="U165" s="37">
        <f>(M165+(1-M165)*(1-N165))*L165*_xlfn.XLOOKUP(BO165,Priser!$A$4:$A$15,Priser!$J$4:$J$15)</f>
        <v>0</v>
      </c>
      <c r="V165" s="37">
        <f>AQ165*(SUMIFS(Priser!$J$4:$J$15,Priser!$A$4:$A$15,BO165)-(SUMIFS(Priser!$H$4:$H$15,Priser!$A$4:$A$15,BO165)/SUMIFS(Priser!$I$4:$I$15,Priser!$A$4:$A$15,BO165)))+AP165*(SUMIFS(Priser!$J$4:$J$15,Priser!$A$4:$A$15,BO165)-Priser!$E$6/SUMIFS(Priser!$I$4:$I$15,Priser!$A$4:$A$15,BO165))+AO165*(SUMIFS(Priser!$J$4:$J$15,Priser!$A$4:$A$15,BO165)-Priser!$D$5/SUMIFS(Priser!$I$4:$I$15,Priser!$A$4:$A$15,BO165))+AN165*(SUMIFS(Priser!$J$4:$J$15,Priser!$A$4:$A$15,BO165)-Priser!$C$4/SUMIFS(Priser!$I$4:$I$15,Priser!$A$4:$A$15,BO165))+AM165*(SUMIFS(Priser!$J$4:$J$15,Priser!$A$4:$A$15,BO165)-Priser!$B$4/SUMIFS(Priser!$I$4:$I$15,Priser!$A$4:$A$15,BO165))</f>
        <v>0</v>
      </c>
      <c r="W165" s="37">
        <f t="shared" si="80"/>
        <v>0</v>
      </c>
      <c r="X165" s="37"/>
      <c r="AA165" s="37">
        <f t="shared" si="62"/>
        <v>0</v>
      </c>
      <c r="AB165" s="37">
        <f t="shared" si="81"/>
        <v>0</v>
      </c>
      <c r="AC165" s="37">
        <f t="shared" si="63"/>
        <v>0</v>
      </c>
      <c r="AD165" s="37">
        <f t="shared" si="82"/>
        <v>0</v>
      </c>
      <c r="AE165" s="37">
        <f>IF(AD165&gt;=Priser!$L$7,Priser!$M$7,IF(AD165&gt;=Priser!$L$6,Priser!$M$6,IF(AD165&gt;=Priser!$L$5,Priser!$M$5,IF(AD165&gt;=Priser!$L$4,Priser!$M$4))))</f>
        <v>0</v>
      </c>
      <c r="AF165" s="37">
        <f>AE165*SUMIFS(Priser!$J$4:$J$15,Priser!$A$4:$A$15,$BO165)*AB165</f>
        <v>0</v>
      </c>
      <c r="AG165" s="37">
        <f t="shared" si="83"/>
        <v>0</v>
      </c>
      <c r="AH165" s="37">
        <f>IF(AG165&gt;=Priser!$N$7,Priser!$O$7,IF(AG165&gt;=Priser!$N$6,Priser!$O$6,IF(AG165&gt;=Priser!$N$5,Priser!$O$5,IF(AG165&gt;=Priser!$N$4,Priser!$O$4))))</f>
        <v>0</v>
      </c>
      <c r="AI165" s="37">
        <f>AH165*SUMIFS(Priser!$J$4:$J$15,Priser!$A$4:$A$15,$BO165)*AC165</f>
        <v>0</v>
      </c>
      <c r="AJ165" s="37"/>
      <c r="AK165" s="37"/>
      <c r="AM165" s="37">
        <f t="shared" si="64"/>
        <v>0</v>
      </c>
      <c r="AN165" s="37">
        <f t="shared" si="65"/>
        <v>0</v>
      </c>
      <c r="AO165" s="37">
        <f t="shared" si="66"/>
        <v>0</v>
      </c>
      <c r="AP165" s="37">
        <f t="shared" si="67"/>
        <v>0</v>
      </c>
      <c r="AQ165" s="37">
        <f t="shared" si="68"/>
        <v>0</v>
      </c>
      <c r="AR165" s="37">
        <f t="shared" si="69"/>
        <v>0</v>
      </c>
      <c r="AS165" s="37">
        <f t="shared" si="70"/>
        <v>0</v>
      </c>
      <c r="AT165" s="37">
        <f t="shared" si="84"/>
        <v>0</v>
      </c>
      <c r="AU165" s="37">
        <f t="shared" si="85"/>
        <v>0</v>
      </c>
      <c r="AV165" s="37">
        <f t="shared" si="86"/>
        <v>0</v>
      </c>
      <c r="AW165" s="37">
        <f t="shared" si="87"/>
        <v>0</v>
      </c>
      <c r="AX165" s="37">
        <f t="shared" si="71"/>
        <v>0</v>
      </c>
      <c r="AY165" s="37"/>
      <c r="AZ165" s="37"/>
      <c r="BB165" s="37">
        <f t="shared" si="72"/>
        <v>0</v>
      </c>
      <c r="BC165" s="37">
        <f t="shared" si="73"/>
        <v>0</v>
      </c>
      <c r="BD165" s="37">
        <f t="shared" si="74"/>
        <v>0</v>
      </c>
      <c r="BE165" s="37">
        <f t="shared" si="75"/>
        <v>0</v>
      </c>
      <c r="BF165" s="37">
        <f t="shared" si="76"/>
        <v>0</v>
      </c>
      <c r="BG165" s="37">
        <f t="shared" si="77"/>
        <v>0</v>
      </c>
      <c r="BH165" s="37">
        <f t="shared" si="88"/>
        <v>0</v>
      </c>
      <c r="BJ165" s="37"/>
      <c r="BL165" s="37">
        <f>IF(Uttag!F165="",Uttag!E165,0)/IF(Uttag!$F$2=Listor!$B$5,I165,1)</f>
        <v>0</v>
      </c>
      <c r="BM165" s="37">
        <f>Uttag!F165/IF(Uttag!$F$2=Listor!$B$5,I165,1)</f>
        <v>0</v>
      </c>
      <c r="BO165" s="81">
        <f t="shared" si="78"/>
        <v>3</v>
      </c>
      <c r="BP165" s="37">
        <f>IF(OR(BO165&gt;=10,BO165&lt;=4),Indata!$B$9,Indata!$B$10)</f>
        <v>0</v>
      </c>
    </row>
    <row r="166" spans="4:68" x14ac:dyDescent="0.25">
      <c r="D166" s="148">
        <f t="shared" si="89"/>
        <v>45361</v>
      </c>
      <c r="E166" s="140"/>
      <c r="F166" s="141"/>
      <c r="G166" s="148"/>
      <c r="H166" s="37">
        <f t="shared" si="79"/>
        <v>0</v>
      </c>
      <c r="I166" s="81">
        <f>24+SUMIFS(Listor!$C$16:$C$17,Listor!$B$16:$B$17,Uttag!D166)</f>
        <v>24</v>
      </c>
      <c r="J166" s="37">
        <f t="shared" si="61"/>
        <v>0</v>
      </c>
      <c r="L166" s="160"/>
      <c r="M166" s="207">
        <v>1</v>
      </c>
      <c r="N166" s="207">
        <v>0</v>
      </c>
      <c r="O166" s="151"/>
      <c r="P166" s="166"/>
      <c r="Q166" s="167"/>
      <c r="S166" s="37">
        <f t="shared" si="60"/>
        <v>0</v>
      </c>
      <c r="U166" s="37">
        <f>(M166+(1-M166)*(1-N166))*L166*_xlfn.XLOOKUP(BO166,Priser!$A$4:$A$15,Priser!$J$4:$J$15)</f>
        <v>0</v>
      </c>
      <c r="V166" s="37">
        <f>AQ166*(SUMIFS(Priser!$J$4:$J$15,Priser!$A$4:$A$15,BO166)-(SUMIFS(Priser!$H$4:$H$15,Priser!$A$4:$A$15,BO166)/SUMIFS(Priser!$I$4:$I$15,Priser!$A$4:$A$15,BO166)))+AP166*(SUMIFS(Priser!$J$4:$J$15,Priser!$A$4:$A$15,BO166)-Priser!$E$6/SUMIFS(Priser!$I$4:$I$15,Priser!$A$4:$A$15,BO166))+AO166*(SUMIFS(Priser!$J$4:$J$15,Priser!$A$4:$A$15,BO166)-Priser!$D$5/SUMIFS(Priser!$I$4:$I$15,Priser!$A$4:$A$15,BO166))+AN166*(SUMIFS(Priser!$J$4:$J$15,Priser!$A$4:$A$15,BO166)-Priser!$C$4/SUMIFS(Priser!$I$4:$I$15,Priser!$A$4:$A$15,BO166))+AM166*(SUMIFS(Priser!$J$4:$J$15,Priser!$A$4:$A$15,BO166)-Priser!$B$4/SUMIFS(Priser!$I$4:$I$15,Priser!$A$4:$A$15,BO166))</f>
        <v>0</v>
      </c>
      <c r="W166" s="37">
        <f t="shared" si="80"/>
        <v>0</v>
      </c>
      <c r="X166" s="37"/>
      <c r="AA166" s="37">
        <f t="shared" si="62"/>
        <v>0</v>
      </c>
      <c r="AB166" s="37">
        <f t="shared" si="81"/>
        <v>0</v>
      </c>
      <c r="AC166" s="37">
        <f t="shared" si="63"/>
        <v>0</v>
      </c>
      <c r="AD166" s="37">
        <f t="shared" si="82"/>
        <v>0</v>
      </c>
      <c r="AE166" s="37">
        <f>IF(AD166&gt;=Priser!$L$7,Priser!$M$7,IF(AD166&gt;=Priser!$L$6,Priser!$M$6,IF(AD166&gt;=Priser!$L$5,Priser!$M$5,IF(AD166&gt;=Priser!$L$4,Priser!$M$4))))</f>
        <v>0</v>
      </c>
      <c r="AF166" s="37">
        <f>AE166*SUMIFS(Priser!$J$4:$J$15,Priser!$A$4:$A$15,$BO166)*AB166</f>
        <v>0</v>
      </c>
      <c r="AG166" s="37">
        <f t="shared" si="83"/>
        <v>0</v>
      </c>
      <c r="AH166" s="37">
        <f>IF(AG166&gt;=Priser!$N$7,Priser!$O$7,IF(AG166&gt;=Priser!$N$6,Priser!$O$6,IF(AG166&gt;=Priser!$N$5,Priser!$O$5,IF(AG166&gt;=Priser!$N$4,Priser!$O$4))))</f>
        <v>0</v>
      </c>
      <c r="AI166" s="37">
        <f>AH166*SUMIFS(Priser!$J$4:$J$15,Priser!$A$4:$A$15,$BO166)*AC166</f>
        <v>0</v>
      </c>
      <c r="AJ166" s="37"/>
      <c r="AK166" s="37"/>
      <c r="AM166" s="37">
        <f t="shared" si="64"/>
        <v>0</v>
      </c>
      <c r="AN166" s="37">
        <f t="shared" si="65"/>
        <v>0</v>
      </c>
      <c r="AO166" s="37">
        <f t="shared" si="66"/>
        <v>0</v>
      </c>
      <c r="AP166" s="37">
        <f t="shared" si="67"/>
        <v>0</v>
      </c>
      <c r="AQ166" s="37">
        <f t="shared" si="68"/>
        <v>0</v>
      </c>
      <c r="AR166" s="37">
        <f t="shared" si="69"/>
        <v>0</v>
      </c>
      <c r="AS166" s="37">
        <f t="shared" si="70"/>
        <v>0</v>
      </c>
      <c r="AT166" s="37">
        <f t="shared" si="84"/>
        <v>0</v>
      </c>
      <c r="AU166" s="37">
        <f t="shared" si="85"/>
        <v>0</v>
      </c>
      <c r="AV166" s="37">
        <f t="shared" si="86"/>
        <v>0</v>
      </c>
      <c r="AW166" s="37">
        <f t="shared" si="87"/>
        <v>0</v>
      </c>
      <c r="AX166" s="37">
        <f t="shared" si="71"/>
        <v>0</v>
      </c>
      <c r="AY166" s="37"/>
      <c r="AZ166" s="37"/>
      <c r="BB166" s="37">
        <f t="shared" si="72"/>
        <v>0</v>
      </c>
      <c r="BC166" s="37">
        <f t="shared" si="73"/>
        <v>0</v>
      </c>
      <c r="BD166" s="37">
        <f t="shared" si="74"/>
        <v>0</v>
      </c>
      <c r="BE166" s="37">
        <f t="shared" si="75"/>
        <v>0</v>
      </c>
      <c r="BF166" s="37">
        <f t="shared" si="76"/>
        <v>0</v>
      </c>
      <c r="BG166" s="37">
        <f t="shared" si="77"/>
        <v>0</v>
      </c>
      <c r="BH166" s="37">
        <f t="shared" si="88"/>
        <v>0</v>
      </c>
      <c r="BJ166" s="37"/>
      <c r="BL166" s="37">
        <f>IF(Uttag!F166="",Uttag!E166,0)/IF(Uttag!$F$2=Listor!$B$5,I166,1)</f>
        <v>0</v>
      </c>
      <c r="BM166" s="37">
        <f>Uttag!F166/IF(Uttag!$F$2=Listor!$B$5,I166,1)</f>
        <v>0</v>
      </c>
      <c r="BO166" s="81">
        <f t="shared" si="78"/>
        <v>3</v>
      </c>
      <c r="BP166" s="37">
        <f>IF(OR(BO166&gt;=10,BO166&lt;=4),Indata!$B$9,Indata!$B$10)</f>
        <v>0</v>
      </c>
    </row>
    <row r="167" spans="4:68" x14ac:dyDescent="0.25">
      <c r="D167" s="148">
        <f t="shared" si="89"/>
        <v>45362</v>
      </c>
      <c r="E167" s="140"/>
      <c r="F167" s="141"/>
      <c r="G167" s="148"/>
      <c r="H167" s="37">
        <f t="shared" si="79"/>
        <v>0</v>
      </c>
      <c r="I167" s="81">
        <f>24+SUMIFS(Listor!$C$16:$C$17,Listor!$B$16:$B$17,Uttag!D167)</f>
        <v>24</v>
      </c>
      <c r="J167" s="37">
        <f t="shared" si="61"/>
        <v>0</v>
      </c>
      <c r="L167" s="160"/>
      <c r="M167" s="207">
        <v>1</v>
      </c>
      <c r="N167" s="207">
        <v>0</v>
      </c>
      <c r="O167" s="151"/>
      <c r="P167" s="166"/>
      <c r="Q167" s="167"/>
      <c r="S167" s="37">
        <f t="shared" si="60"/>
        <v>0</v>
      </c>
      <c r="U167" s="37">
        <f>(M167+(1-M167)*(1-N167))*L167*_xlfn.XLOOKUP(BO167,Priser!$A$4:$A$15,Priser!$J$4:$J$15)</f>
        <v>0</v>
      </c>
      <c r="V167" s="37">
        <f>AQ167*(SUMIFS(Priser!$J$4:$J$15,Priser!$A$4:$A$15,BO167)-(SUMIFS(Priser!$H$4:$H$15,Priser!$A$4:$A$15,BO167)/SUMIFS(Priser!$I$4:$I$15,Priser!$A$4:$A$15,BO167)))+AP167*(SUMIFS(Priser!$J$4:$J$15,Priser!$A$4:$A$15,BO167)-Priser!$E$6/SUMIFS(Priser!$I$4:$I$15,Priser!$A$4:$A$15,BO167))+AO167*(SUMIFS(Priser!$J$4:$J$15,Priser!$A$4:$A$15,BO167)-Priser!$D$5/SUMIFS(Priser!$I$4:$I$15,Priser!$A$4:$A$15,BO167))+AN167*(SUMIFS(Priser!$J$4:$J$15,Priser!$A$4:$A$15,BO167)-Priser!$C$4/SUMIFS(Priser!$I$4:$I$15,Priser!$A$4:$A$15,BO167))+AM167*(SUMIFS(Priser!$J$4:$J$15,Priser!$A$4:$A$15,BO167)-Priser!$B$4/SUMIFS(Priser!$I$4:$I$15,Priser!$A$4:$A$15,BO167))</f>
        <v>0</v>
      </c>
      <c r="W167" s="37">
        <f t="shared" si="80"/>
        <v>0</v>
      </c>
      <c r="X167" s="37"/>
      <c r="AA167" s="37">
        <f t="shared" si="62"/>
        <v>0</v>
      </c>
      <c r="AB167" s="37">
        <f t="shared" si="81"/>
        <v>0</v>
      </c>
      <c r="AC167" s="37">
        <f t="shared" si="63"/>
        <v>0</v>
      </c>
      <c r="AD167" s="37">
        <f t="shared" si="82"/>
        <v>0</v>
      </c>
      <c r="AE167" s="37">
        <f>IF(AD167&gt;=Priser!$L$7,Priser!$M$7,IF(AD167&gt;=Priser!$L$6,Priser!$M$6,IF(AD167&gt;=Priser!$L$5,Priser!$M$5,IF(AD167&gt;=Priser!$L$4,Priser!$M$4))))</f>
        <v>0</v>
      </c>
      <c r="AF167" s="37">
        <f>AE167*SUMIFS(Priser!$J$4:$J$15,Priser!$A$4:$A$15,$BO167)*AB167</f>
        <v>0</v>
      </c>
      <c r="AG167" s="37">
        <f t="shared" si="83"/>
        <v>0</v>
      </c>
      <c r="AH167" s="37">
        <f>IF(AG167&gt;=Priser!$N$7,Priser!$O$7,IF(AG167&gt;=Priser!$N$6,Priser!$O$6,IF(AG167&gt;=Priser!$N$5,Priser!$O$5,IF(AG167&gt;=Priser!$N$4,Priser!$O$4))))</f>
        <v>0</v>
      </c>
      <c r="AI167" s="37">
        <f>AH167*SUMIFS(Priser!$J$4:$J$15,Priser!$A$4:$A$15,$BO167)*AC167</f>
        <v>0</v>
      </c>
      <c r="AJ167" s="37"/>
      <c r="AK167" s="37"/>
      <c r="AM167" s="37">
        <f t="shared" si="64"/>
        <v>0</v>
      </c>
      <c r="AN167" s="37">
        <f t="shared" si="65"/>
        <v>0</v>
      </c>
      <c r="AO167" s="37">
        <f t="shared" si="66"/>
        <v>0</v>
      </c>
      <c r="AP167" s="37">
        <f t="shared" si="67"/>
        <v>0</v>
      </c>
      <c r="AQ167" s="37">
        <f t="shared" si="68"/>
        <v>0</v>
      </c>
      <c r="AR167" s="37">
        <f t="shared" si="69"/>
        <v>0</v>
      </c>
      <c r="AS167" s="37">
        <f t="shared" si="70"/>
        <v>0</v>
      </c>
      <c r="AT167" s="37">
        <f t="shared" si="84"/>
        <v>0</v>
      </c>
      <c r="AU167" s="37">
        <f t="shared" si="85"/>
        <v>0</v>
      </c>
      <c r="AV167" s="37">
        <f t="shared" si="86"/>
        <v>0</v>
      </c>
      <c r="AW167" s="37">
        <f t="shared" si="87"/>
        <v>0</v>
      </c>
      <c r="AX167" s="37">
        <f t="shared" si="71"/>
        <v>0</v>
      </c>
      <c r="AY167" s="37"/>
      <c r="AZ167" s="37"/>
      <c r="BB167" s="37">
        <f t="shared" si="72"/>
        <v>0</v>
      </c>
      <c r="BC167" s="37">
        <f t="shared" si="73"/>
        <v>0</v>
      </c>
      <c r="BD167" s="37">
        <f t="shared" si="74"/>
        <v>0</v>
      </c>
      <c r="BE167" s="37">
        <f t="shared" si="75"/>
        <v>0</v>
      </c>
      <c r="BF167" s="37">
        <f t="shared" si="76"/>
        <v>0</v>
      </c>
      <c r="BG167" s="37">
        <f t="shared" si="77"/>
        <v>0</v>
      </c>
      <c r="BH167" s="37">
        <f t="shared" si="88"/>
        <v>0</v>
      </c>
      <c r="BJ167" s="37"/>
      <c r="BL167" s="37">
        <f>IF(Uttag!F167="",Uttag!E167,0)/IF(Uttag!$F$2=Listor!$B$5,I167,1)</f>
        <v>0</v>
      </c>
      <c r="BM167" s="37">
        <f>Uttag!F167/IF(Uttag!$F$2=Listor!$B$5,I167,1)</f>
        <v>0</v>
      </c>
      <c r="BO167" s="81">
        <f t="shared" si="78"/>
        <v>3</v>
      </c>
      <c r="BP167" s="37">
        <f>IF(OR(BO167&gt;=10,BO167&lt;=4),Indata!$B$9,Indata!$B$10)</f>
        <v>0</v>
      </c>
    </row>
    <row r="168" spans="4:68" x14ac:dyDescent="0.25">
      <c r="D168" s="148">
        <f t="shared" si="89"/>
        <v>45363</v>
      </c>
      <c r="E168" s="140"/>
      <c r="F168" s="141"/>
      <c r="G168" s="148"/>
      <c r="H168" s="37">
        <f t="shared" si="79"/>
        <v>0</v>
      </c>
      <c r="I168" s="81">
        <f>24+SUMIFS(Listor!$C$16:$C$17,Listor!$B$16:$B$17,Uttag!D168)</f>
        <v>24</v>
      </c>
      <c r="J168" s="37">
        <f t="shared" si="61"/>
        <v>0</v>
      </c>
      <c r="L168" s="160"/>
      <c r="M168" s="207">
        <v>1</v>
      </c>
      <c r="N168" s="207">
        <v>0</v>
      </c>
      <c r="O168" s="151"/>
      <c r="P168" s="166"/>
      <c r="Q168" s="167"/>
      <c r="S168" s="37">
        <f t="shared" si="60"/>
        <v>0</v>
      </c>
      <c r="U168" s="37">
        <f>(M168+(1-M168)*(1-N168))*L168*_xlfn.XLOOKUP(BO168,Priser!$A$4:$A$15,Priser!$J$4:$J$15)</f>
        <v>0</v>
      </c>
      <c r="V168" s="37">
        <f>AQ168*(SUMIFS(Priser!$J$4:$J$15,Priser!$A$4:$A$15,BO168)-(SUMIFS(Priser!$H$4:$H$15,Priser!$A$4:$A$15,BO168)/SUMIFS(Priser!$I$4:$I$15,Priser!$A$4:$A$15,BO168)))+AP168*(SUMIFS(Priser!$J$4:$J$15,Priser!$A$4:$A$15,BO168)-Priser!$E$6/SUMIFS(Priser!$I$4:$I$15,Priser!$A$4:$A$15,BO168))+AO168*(SUMIFS(Priser!$J$4:$J$15,Priser!$A$4:$A$15,BO168)-Priser!$D$5/SUMIFS(Priser!$I$4:$I$15,Priser!$A$4:$A$15,BO168))+AN168*(SUMIFS(Priser!$J$4:$J$15,Priser!$A$4:$A$15,BO168)-Priser!$C$4/SUMIFS(Priser!$I$4:$I$15,Priser!$A$4:$A$15,BO168))+AM168*(SUMIFS(Priser!$J$4:$J$15,Priser!$A$4:$A$15,BO168)-Priser!$B$4/SUMIFS(Priser!$I$4:$I$15,Priser!$A$4:$A$15,BO168))</f>
        <v>0</v>
      </c>
      <c r="W168" s="37">
        <f t="shared" si="80"/>
        <v>0</v>
      </c>
      <c r="X168" s="37"/>
      <c r="AA168" s="37">
        <f t="shared" si="62"/>
        <v>0</v>
      </c>
      <c r="AB168" s="37">
        <f t="shared" si="81"/>
        <v>0</v>
      </c>
      <c r="AC168" s="37">
        <f t="shared" si="63"/>
        <v>0</v>
      </c>
      <c r="AD168" s="37">
        <f t="shared" si="82"/>
        <v>0</v>
      </c>
      <c r="AE168" s="37">
        <f>IF(AD168&gt;=Priser!$L$7,Priser!$M$7,IF(AD168&gt;=Priser!$L$6,Priser!$M$6,IF(AD168&gt;=Priser!$L$5,Priser!$M$5,IF(AD168&gt;=Priser!$L$4,Priser!$M$4))))</f>
        <v>0</v>
      </c>
      <c r="AF168" s="37">
        <f>AE168*SUMIFS(Priser!$J$4:$J$15,Priser!$A$4:$A$15,$BO168)*AB168</f>
        <v>0</v>
      </c>
      <c r="AG168" s="37">
        <f t="shared" si="83"/>
        <v>0</v>
      </c>
      <c r="AH168" s="37">
        <f>IF(AG168&gt;=Priser!$N$7,Priser!$O$7,IF(AG168&gt;=Priser!$N$6,Priser!$O$6,IF(AG168&gt;=Priser!$N$5,Priser!$O$5,IF(AG168&gt;=Priser!$N$4,Priser!$O$4))))</f>
        <v>0</v>
      </c>
      <c r="AI168" s="37">
        <f>AH168*SUMIFS(Priser!$J$4:$J$15,Priser!$A$4:$A$15,$BO168)*AC168</f>
        <v>0</v>
      </c>
      <c r="AJ168" s="37"/>
      <c r="AK168" s="37"/>
      <c r="AM168" s="37">
        <f t="shared" si="64"/>
        <v>0</v>
      </c>
      <c r="AN168" s="37">
        <f t="shared" si="65"/>
        <v>0</v>
      </c>
      <c r="AO168" s="37">
        <f t="shared" si="66"/>
        <v>0</v>
      </c>
      <c r="AP168" s="37">
        <f t="shared" si="67"/>
        <v>0</v>
      </c>
      <c r="AQ168" s="37">
        <f t="shared" si="68"/>
        <v>0</v>
      </c>
      <c r="AR168" s="37">
        <f t="shared" si="69"/>
        <v>0</v>
      </c>
      <c r="AS168" s="37">
        <f t="shared" si="70"/>
        <v>0</v>
      </c>
      <c r="AT168" s="37">
        <f t="shared" si="84"/>
        <v>0</v>
      </c>
      <c r="AU168" s="37">
        <f t="shared" si="85"/>
        <v>0</v>
      </c>
      <c r="AV168" s="37">
        <f t="shared" si="86"/>
        <v>0</v>
      </c>
      <c r="AW168" s="37">
        <f t="shared" si="87"/>
        <v>0</v>
      </c>
      <c r="AX168" s="37">
        <f t="shared" si="71"/>
        <v>0</v>
      </c>
      <c r="AY168" s="37"/>
      <c r="AZ168" s="37"/>
      <c r="BB168" s="37">
        <f t="shared" si="72"/>
        <v>0</v>
      </c>
      <c r="BC168" s="37">
        <f t="shared" si="73"/>
        <v>0</v>
      </c>
      <c r="BD168" s="37">
        <f t="shared" si="74"/>
        <v>0</v>
      </c>
      <c r="BE168" s="37">
        <f t="shared" si="75"/>
        <v>0</v>
      </c>
      <c r="BF168" s="37">
        <f t="shared" si="76"/>
        <v>0</v>
      </c>
      <c r="BG168" s="37">
        <f t="shared" si="77"/>
        <v>0</v>
      </c>
      <c r="BH168" s="37">
        <f t="shared" si="88"/>
        <v>0</v>
      </c>
      <c r="BJ168" s="37"/>
      <c r="BL168" s="37">
        <f>IF(Uttag!F168="",Uttag!E168,0)/IF(Uttag!$F$2=Listor!$B$5,I168,1)</f>
        <v>0</v>
      </c>
      <c r="BM168" s="37">
        <f>Uttag!F168/IF(Uttag!$F$2=Listor!$B$5,I168,1)</f>
        <v>0</v>
      </c>
      <c r="BO168" s="81">
        <f t="shared" si="78"/>
        <v>3</v>
      </c>
      <c r="BP168" s="37">
        <f>IF(OR(BO168&gt;=10,BO168&lt;=4),Indata!$B$9,Indata!$B$10)</f>
        <v>0</v>
      </c>
    </row>
    <row r="169" spans="4:68" x14ac:dyDescent="0.25">
      <c r="D169" s="148">
        <f t="shared" si="89"/>
        <v>45364</v>
      </c>
      <c r="E169" s="140"/>
      <c r="F169" s="141"/>
      <c r="G169" s="148"/>
      <c r="H169" s="37">
        <f t="shared" si="79"/>
        <v>0</v>
      </c>
      <c r="I169" s="81">
        <f>24+SUMIFS(Listor!$C$16:$C$17,Listor!$B$16:$B$17,Uttag!D169)</f>
        <v>24</v>
      </c>
      <c r="J169" s="37">
        <f t="shared" si="61"/>
        <v>0</v>
      </c>
      <c r="L169" s="160"/>
      <c r="M169" s="207">
        <v>1</v>
      </c>
      <c r="N169" s="207">
        <v>0</v>
      </c>
      <c r="O169" s="151"/>
      <c r="P169" s="166"/>
      <c r="Q169" s="167"/>
      <c r="S169" s="37">
        <f t="shared" si="60"/>
        <v>0</v>
      </c>
      <c r="U169" s="37">
        <f>(M169+(1-M169)*(1-N169))*L169*_xlfn.XLOOKUP(BO169,Priser!$A$4:$A$15,Priser!$J$4:$J$15)</f>
        <v>0</v>
      </c>
      <c r="V169" s="37">
        <f>AQ169*(SUMIFS(Priser!$J$4:$J$15,Priser!$A$4:$A$15,BO169)-(SUMIFS(Priser!$H$4:$H$15,Priser!$A$4:$A$15,BO169)/SUMIFS(Priser!$I$4:$I$15,Priser!$A$4:$A$15,BO169)))+AP169*(SUMIFS(Priser!$J$4:$J$15,Priser!$A$4:$A$15,BO169)-Priser!$E$6/SUMIFS(Priser!$I$4:$I$15,Priser!$A$4:$A$15,BO169))+AO169*(SUMIFS(Priser!$J$4:$J$15,Priser!$A$4:$A$15,BO169)-Priser!$D$5/SUMIFS(Priser!$I$4:$I$15,Priser!$A$4:$A$15,BO169))+AN169*(SUMIFS(Priser!$J$4:$J$15,Priser!$A$4:$A$15,BO169)-Priser!$C$4/SUMIFS(Priser!$I$4:$I$15,Priser!$A$4:$A$15,BO169))+AM169*(SUMIFS(Priser!$J$4:$J$15,Priser!$A$4:$A$15,BO169)-Priser!$B$4/SUMIFS(Priser!$I$4:$I$15,Priser!$A$4:$A$15,BO169))</f>
        <v>0</v>
      </c>
      <c r="W169" s="37">
        <f t="shared" si="80"/>
        <v>0</v>
      </c>
      <c r="X169" s="37"/>
      <c r="AA169" s="37">
        <f t="shared" si="62"/>
        <v>0</v>
      </c>
      <c r="AB169" s="37">
        <f t="shared" si="81"/>
        <v>0</v>
      </c>
      <c r="AC169" s="37">
        <f t="shared" si="63"/>
        <v>0</v>
      </c>
      <c r="AD169" s="37">
        <f t="shared" si="82"/>
        <v>0</v>
      </c>
      <c r="AE169" s="37">
        <f>IF(AD169&gt;=Priser!$L$7,Priser!$M$7,IF(AD169&gt;=Priser!$L$6,Priser!$M$6,IF(AD169&gt;=Priser!$L$5,Priser!$M$5,IF(AD169&gt;=Priser!$L$4,Priser!$M$4))))</f>
        <v>0</v>
      </c>
      <c r="AF169" s="37">
        <f>AE169*SUMIFS(Priser!$J$4:$J$15,Priser!$A$4:$A$15,$BO169)*AB169</f>
        <v>0</v>
      </c>
      <c r="AG169" s="37">
        <f t="shared" si="83"/>
        <v>0</v>
      </c>
      <c r="AH169" s="37">
        <f>IF(AG169&gt;=Priser!$N$7,Priser!$O$7,IF(AG169&gt;=Priser!$N$6,Priser!$O$6,IF(AG169&gt;=Priser!$N$5,Priser!$O$5,IF(AG169&gt;=Priser!$N$4,Priser!$O$4))))</f>
        <v>0</v>
      </c>
      <c r="AI169" s="37">
        <f>AH169*SUMIFS(Priser!$J$4:$J$15,Priser!$A$4:$A$15,$BO169)*AC169</f>
        <v>0</v>
      </c>
      <c r="AJ169" s="37"/>
      <c r="AK169" s="37"/>
      <c r="AM169" s="37">
        <f t="shared" si="64"/>
        <v>0</v>
      </c>
      <c r="AN169" s="37">
        <f t="shared" si="65"/>
        <v>0</v>
      </c>
      <c r="AO169" s="37">
        <f t="shared" si="66"/>
        <v>0</v>
      </c>
      <c r="AP169" s="37">
        <f t="shared" si="67"/>
        <v>0</v>
      </c>
      <c r="AQ169" s="37">
        <f t="shared" si="68"/>
        <v>0</v>
      </c>
      <c r="AR169" s="37">
        <f t="shared" si="69"/>
        <v>0</v>
      </c>
      <c r="AS169" s="37">
        <f t="shared" si="70"/>
        <v>0</v>
      </c>
      <c r="AT169" s="37">
        <f t="shared" si="84"/>
        <v>0</v>
      </c>
      <c r="AU169" s="37">
        <f t="shared" si="85"/>
        <v>0</v>
      </c>
      <c r="AV169" s="37">
        <f t="shared" si="86"/>
        <v>0</v>
      </c>
      <c r="AW169" s="37">
        <f t="shared" si="87"/>
        <v>0</v>
      </c>
      <c r="AX169" s="37">
        <f t="shared" si="71"/>
        <v>0</v>
      </c>
      <c r="AY169" s="37"/>
      <c r="AZ169" s="37"/>
      <c r="BB169" s="37">
        <f t="shared" si="72"/>
        <v>0</v>
      </c>
      <c r="BC169" s="37">
        <f t="shared" si="73"/>
        <v>0</v>
      </c>
      <c r="BD169" s="37">
        <f t="shared" si="74"/>
        <v>0</v>
      </c>
      <c r="BE169" s="37">
        <f t="shared" si="75"/>
        <v>0</v>
      </c>
      <c r="BF169" s="37">
        <f t="shared" si="76"/>
        <v>0</v>
      </c>
      <c r="BG169" s="37">
        <f t="shared" si="77"/>
        <v>0</v>
      </c>
      <c r="BH169" s="37">
        <f t="shared" si="88"/>
        <v>0</v>
      </c>
      <c r="BJ169" s="37"/>
      <c r="BL169" s="37">
        <f>IF(Uttag!F169="",Uttag!E169,0)/IF(Uttag!$F$2=Listor!$B$5,I169,1)</f>
        <v>0</v>
      </c>
      <c r="BM169" s="37">
        <f>Uttag!F169/IF(Uttag!$F$2=Listor!$B$5,I169,1)</f>
        <v>0</v>
      </c>
      <c r="BO169" s="81">
        <f t="shared" si="78"/>
        <v>3</v>
      </c>
      <c r="BP169" s="37">
        <f>IF(OR(BO169&gt;=10,BO169&lt;=4),Indata!$B$9,Indata!$B$10)</f>
        <v>0</v>
      </c>
    </row>
    <row r="170" spans="4:68" x14ac:dyDescent="0.25">
      <c r="D170" s="148">
        <f t="shared" si="89"/>
        <v>45365</v>
      </c>
      <c r="E170" s="140"/>
      <c r="F170" s="141"/>
      <c r="G170" s="148"/>
      <c r="H170" s="37">
        <f t="shared" si="79"/>
        <v>0</v>
      </c>
      <c r="I170" s="81">
        <f>24+SUMIFS(Listor!$C$16:$C$17,Listor!$B$16:$B$17,Uttag!D170)</f>
        <v>24</v>
      </c>
      <c r="J170" s="37">
        <f t="shared" si="61"/>
        <v>0</v>
      </c>
      <c r="L170" s="160"/>
      <c r="M170" s="207">
        <v>1</v>
      </c>
      <c r="N170" s="207">
        <v>0</v>
      </c>
      <c r="O170" s="151"/>
      <c r="P170" s="166"/>
      <c r="Q170" s="167"/>
      <c r="S170" s="37">
        <f t="shared" si="60"/>
        <v>0</v>
      </c>
      <c r="U170" s="37">
        <f>(M170+(1-M170)*(1-N170))*L170*_xlfn.XLOOKUP(BO170,Priser!$A$4:$A$15,Priser!$J$4:$J$15)</f>
        <v>0</v>
      </c>
      <c r="V170" s="37">
        <f>AQ170*(SUMIFS(Priser!$J$4:$J$15,Priser!$A$4:$A$15,BO170)-(SUMIFS(Priser!$H$4:$H$15,Priser!$A$4:$A$15,BO170)/SUMIFS(Priser!$I$4:$I$15,Priser!$A$4:$A$15,BO170)))+AP170*(SUMIFS(Priser!$J$4:$J$15,Priser!$A$4:$A$15,BO170)-Priser!$E$6/SUMIFS(Priser!$I$4:$I$15,Priser!$A$4:$A$15,BO170))+AO170*(SUMIFS(Priser!$J$4:$J$15,Priser!$A$4:$A$15,BO170)-Priser!$D$5/SUMIFS(Priser!$I$4:$I$15,Priser!$A$4:$A$15,BO170))+AN170*(SUMIFS(Priser!$J$4:$J$15,Priser!$A$4:$A$15,BO170)-Priser!$C$4/SUMIFS(Priser!$I$4:$I$15,Priser!$A$4:$A$15,BO170))+AM170*(SUMIFS(Priser!$J$4:$J$15,Priser!$A$4:$A$15,BO170)-Priser!$B$4/SUMIFS(Priser!$I$4:$I$15,Priser!$A$4:$A$15,BO170))</f>
        <v>0</v>
      </c>
      <c r="W170" s="37">
        <f t="shared" si="80"/>
        <v>0</v>
      </c>
      <c r="X170" s="37"/>
      <c r="AA170" s="37">
        <f t="shared" si="62"/>
        <v>0</v>
      </c>
      <c r="AB170" s="37">
        <f t="shared" si="81"/>
        <v>0</v>
      </c>
      <c r="AC170" s="37">
        <f t="shared" si="63"/>
        <v>0</v>
      </c>
      <c r="AD170" s="37">
        <f t="shared" si="82"/>
        <v>0</v>
      </c>
      <c r="AE170" s="37">
        <f>IF(AD170&gt;=Priser!$L$7,Priser!$M$7,IF(AD170&gt;=Priser!$L$6,Priser!$M$6,IF(AD170&gt;=Priser!$L$5,Priser!$M$5,IF(AD170&gt;=Priser!$L$4,Priser!$M$4))))</f>
        <v>0</v>
      </c>
      <c r="AF170" s="37">
        <f>AE170*SUMIFS(Priser!$J$4:$J$15,Priser!$A$4:$A$15,$BO170)*AB170</f>
        <v>0</v>
      </c>
      <c r="AG170" s="37">
        <f t="shared" si="83"/>
        <v>0</v>
      </c>
      <c r="AH170" s="37">
        <f>IF(AG170&gt;=Priser!$N$7,Priser!$O$7,IF(AG170&gt;=Priser!$N$6,Priser!$O$6,IF(AG170&gt;=Priser!$N$5,Priser!$O$5,IF(AG170&gt;=Priser!$N$4,Priser!$O$4))))</f>
        <v>0</v>
      </c>
      <c r="AI170" s="37">
        <f>AH170*SUMIFS(Priser!$J$4:$J$15,Priser!$A$4:$A$15,$BO170)*AC170</f>
        <v>0</v>
      </c>
      <c r="AJ170" s="37"/>
      <c r="AK170" s="37"/>
      <c r="AM170" s="37">
        <f t="shared" si="64"/>
        <v>0</v>
      </c>
      <c r="AN170" s="37">
        <f t="shared" si="65"/>
        <v>0</v>
      </c>
      <c r="AO170" s="37">
        <f t="shared" si="66"/>
        <v>0</v>
      </c>
      <c r="AP170" s="37">
        <f t="shared" si="67"/>
        <v>0</v>
      </c>
      <c r="AQ170" s="37">
        <f t="shared" si="68"/>
        <v>0</v>
      </c>
      <c r="AR170" s="37">
        <f t="shared" si="69"/>
        <v>0</v>
      </c>
      <c r="AS170" s="37">
        <f t="shared" si="70"/>
        <v>0</v>
      </c>
      <c r="AT170" s="37">
        <f t="shared" si="84"/>
        <v>0</v>
      </c>
      <c r="AU170" s="37">
        <f t="shared" si="85"/>
        <v>0</v>
      </c>
      <c r="AV170" s="37">
        <f t="shared" si="86"/>
        <v>0</v>
      </c>
      <c r="AW170" s="37">
        <f t="shared" si="87"/>
        <v>0</v>
      </c>
      <c r="AX170" s="37">
        <f t="shared" si="71"/>
        <v>0</v>
      </c>
      <c r="AY170" s="37"/>
      <c r="AZ170" s="37"/>
      <c r="BB170" s="37">
        <f t="shared" si="72"/>
        <v>0</v>
      </c>
      <c r="BC170" s="37">
        <f t="shared" si="73"/>
        <v>0</v>
      </c>
      <c r="BD170" s="37">
        <f t="shared" si="74"/>
        <v>0</v>
      </c>
      <c r="BE170" s="37">
        <f t="shared" si="75"/>
        <v>0</v>
      </c>
      <c r="BF170" s="37">
        <f t="shared" si="76"/>
        <v>0</v>
      </c>
      <c r="BG170" s="37">
        <f t="shared" si="77"/>
        <v>0</v>
      </c>
      <c r="BH170" s="37">
        <f t="shared" si="88"/>
        <v>0</v>
      </c>
      <c r="BJ170" s="37"/>
      <c r="BL170" s="37">
        <f>IF(Uttag!F170="",Uttag!E170,0)/IF(Uttag!$F$2=Listor!$B$5,I170,1)</f>
        <v>0</v>
      </c>
      <c r="BM170" s="37">
        <f>Uttag!F170/IF(Uttag!$F$2=Listor!$B$5,I170,1)</f>
        <v>0</v>
      </c>
      <c r="BO170" s="81">
        <f t="shared" si="78"/>
        <v>3</v>
      </c>
      <c r="BP170" s="37">
        <f>IF(OR(BO170&gt;=10,BO170&lt;=4),Indata!$B$9,Indata!$B$10)</f>
        <v>0</v>
      </c>
    </row>
    <row r="171" spans="4:68" x14ac:dyDescent="0.25">
      <c r="D171" s="148">
        <f t="shared" si="89"/>
        <v>45366</v>
      </c>
      <c r="E171" s="140"/>
      <c r="F171" s="141"/>
      <c r="G171" s="148"/>
      <c r="H171" s="37">
        <f t="shared" si="79"/>
        <v>0</v>
      </c>
      <c r="I171" s="81">
        <f>24+SUMIFS(Listor!$C$16:$C$17,Listor!$B$16:$B$17,Uttag!D171)</f>
        <v>24</v>
      </c>
      <c r="J171" s="37">
        <f t="shared" si="61"/>
        <v>0</v>
      </c>
      <c r="L171" s="160"/>
      <c r="M171" s="207">
        <v>1</v>
      </c>
      <c r="N171" s="207">
        <v>0</v>
      </c>
      <c r="O171" s="151"/>
      <c r="P171" s="166"/>
      <c r="Q171" s="167"/>
      <c r="S171" s="37">
        <f t="shared" si="60"/>
        <v>0</v>
      </c>
      <c r="U171" s="37">
        <f>(M171+(1-M171)*(1-N171))*L171*_xlfn.XLOOKUP(BO171,Priser!$A$4:$A$15,Priser!$J$4:$J$15)</f>
        <v>0</v>
      </c>
      <c r="V171" s="37">
        <f>AQ171*(SUMIFS(Priser!$J$4:$J$15,Priser!$A$4:$A$15,BO171)-(SUMIFS(Priser!$H$4:$H$15,Priser!$A$4:$A$15,BO171)/SUMIFS(Priser!$I$4:$I$15,Priser!$A$4:$A$15,BO171)))+AP171*(SUMIFS(Priser!$J$4:$J$15,Priser!$A$4:$A$15,BO171)-Priser!$E$6/SUMIFS(Priser!$I$4:$I$15,Priser!$A$4:$A$15,BO171))+AO171*(SUMIFS(Priser!$J$4:$J$15,Priser!$A$4:$A$15,BO171)-Priser!$D$5/SUMIFS(Priser!$I$4:$I$15,Priser!$A$4:$A$15,BO171))+AN171*(SUMIFS(Priser!$J$4:$J$15,Priser!$A$4:$A$15,BO171)-Priser!$C$4/SUMIFS(Priser!$I$4:$I$15,Priser!$A$4:$A$15,BO171))+AM171*(SUMIFS(Priser!$J$4:$J$15,Priser!$A$4:$A$15,BO171)-Priser!$B$4/SUMIFS(Priser!$I$4:$I$15,Priser!$A$4:$A$15,BO171))</f>
        <v>0</v>
      </c>
      <c r="W171" s="37">
        <f t="shared" si="80"/>
        <v>0</v>
      </c>
      <c r="X171" s="37"/>
      <c r="AA171" s="37">
        <f t="shared" si="62"/>
        <v>0</v>
      </c>
      <c r="AB171" s="37">
        <f t="shared" si="81"/>
        <v>0</v>
      </c>
      <c r="AC171" s="37">
        <f t="shared" si="63"/>
        <v>0</v>
      </c>
      <c r="AD171" s="37">
        <f t="shared" si="82"/>
        <v>0</v>
      </c>
      <c r="AE171" s="37">
        <f>IF(AD171&gt;=Priser!$L$7,Priser!$M$7,IF(AD171&gt;=Priser!$L$6,Priser!$M$6,IF(AD171&gt;=Priser!$L$5,Priser!$M$5,IF(AD171&gt;=Priser!$L$4,Priser!$M$4))))</f>
        <v>0</v>
      </c>
      <c r="AF171" s="37">
        <f>AE171*SUMIFS(Priser!$J$4:$J$15,Priser!$A$4:$A$15,$BO171)*AB171</f>
        <v>0</v>
      </c>
      <c r="AG171" s="37">
        <f t="shared" si="83"/>
        <v>0</v>
      </c>
      <c r="AH171" s="37">
        <f>IF(AG171&gt;=Priser!$N$7,Priser!$O$7,IF(AG171&gt;=Priser!$N$6,Priser!$O$6,IF(AG171&gt;=Priser!$N$5,Priser!$O$5,IF(AG171&gt;=Priser!$N$4,Priser!$O$4))))</f>
        <v>0</v>
      </c>
      <c r="AI171" s="37">
        <f>AH171*SUMIFS(Priser!$J$4:$J$15,Priser!$A$4:$A$15,$BO171)*AC171</f>
        <v>0</v>
      </c>
      <c r="AJ171" s="37"/>
      <c r="AK171" s="37"/>
      <c r="AM171" s="37">
        <f t="shared" si="64"/>
        <v>0</v>
      </c>
      <c r="AN171" s="37">
        <f t="shared" si="65"/>
        <v>0</v>
      </c>
      <c r="AO171" s="37">
        <f t="shared" si="66"/>
        <v>0</v>
      </c>
      <c r="AP171" s="37">
        <f t="shared" si="67"/>
        <v>0</v>
      </c>
      <c r="AQ171" s="37">
        <f t="shared" si="68"/>
        <v>0</v>
      </c>
      <c r="AR171" s="37">
        <f t="shared" si="69"/>
        <v>0</v>
      </c>
      <c r="AS171" s="37">
        <f t="shared" si="70"/>
        <v>0</v>
      </c>
      <c r="AT171" s="37">
        <f t="shared" si="84"/>
        <v>0</v>
      </c>
      <c r="AU171" s="37">
        <f t="shared" si="85"/>
        <v>0</v>
      </c>
      <c r="AV171" s="37">
        <f t="shared" si="86"/>
        <v>0</v>
      </c>
      <c r="AW171" s="37">
        <f t="shared" si="87"/>
        <v>0</v>
      </c>
      <c r="AX171" s="37">
        <f t="shared" si="71"/>
        <v>0</v>
      </c>
      <c r="AY171" s="37"/>
      <c r="AZ171" s="37"/>
      <c r="BB171" s="37">
        <f t="shared" si="72"/>
        <v>0</v>
      </c>
      <c r="BC171" s="37">
        <f t="shared" si="73"/>
        <v>0</v>
      </c>
      <c r="BD171" s="37">
        <f t="shared" si="74"/>
        <v>0</v>
      </c>
      <c r="BE171" s="37">
        <f t="shared" si="75"/>
        <v>0</v>
      </c>
      <c r="BF171" s="37">
        <f t="shared" si="76"/>
        <v>0</v>
      </c>
      <c r="BG171" s="37">
        <f t="shared" si="77"/>
        <v>0</v>
      </c>
      <c r="BH171" s="37">
        <f t="shared" si="88"/>
        <v>0</v>
      </c>
      <c r="BJ171" s="37"/>
      <c r="BL171" s="37">
        <f>IF(Uttag!F171="",Uttag!E171,0)/IF(Uttag!$F$2=Listor!$B$5,I171,1)</f>
        <v>0</v>
      </c>
      <c r="BM171" s="37">
        <f>Uttag!F171/IF(Uttag!$F$2=Listor!$B$5,I171,1)</f>
        <v>0</v>
      </c>
      <c r="BO171" s="81">
        <f t="shared" si="78"/>
        <v>3</v>
      </c>
      <c r="BP171" s="37">
        <f>IF(OR(BO171&gt;=10,BO171&lt;=4),Indata!$B$9,Indata!$B$10)</f>
        <v>0</v>
      </c>
    </row>
    <row r="172" spans="4:68" x14ac:dyDescent="0.25">
      <c r="D172" s="148">
        <f t="shared" si="89"/>
        <v>45367</v>
      </c>
      <c r="E172" s="140"/>
      <c r="F172" s="141"/>
      <c r="G172" s="148"/>
      <c r="H172" s="37">
        <f t="shared" si="79"/>
        <v>0</v>
      </c>
      <c r="I172" s="81">
        <f>24+SUMIFS(Listor!$C$16:$C$17,Listor!$B$16:$B$17,Uttag!D172)</f>
        <v>24</v>
      </c>
      <c r="J172" s="37">
        <f t="shared" si="61"/>
        <v>0</v>
      </c>
      <c r="L172" s="160"/>
      <c r="M172" s="207">
        <v>1</v>
      </c>
      <c r="N172" s="207">
        <v>0</v>
      </c>
      <c r="O172" s="151"/>
      <c r="P172" s="166"/>
      <c r="Q172" s="167"/>
      <c r="S172" s="37">
        <f t="shared" si="60"/>
        <v>0</v>
      </c>
      <c r="U172" s="37">
        <f>(M172+(1-M172)*(1-N172))*L172*_xlfn.XLOOKUP(BO172,Priser!$A$4:$A$15,Priser!$J$4:$J$15)</f>
        <v>0</v>
      </c>
      <c r="V172" s="37">
        <f>AQ172*(SUMIFS(Priser!$J$4:$J$15,Priser!$A$4:$A$15,BO172)-(SUMIFS(Priser!$H$4:$H$15,Priser!$A$4:$A$15,BO172)/SUMIFS(Priser!$I$4:$I$15,Priser!$A$4:$A$15,BO172)))+AP172*(SUMIFS(Priser!$J$4:$J$15,Priser!$A$4:$A$15,BO172)-Priser!$E$6/SUMIFS(Priser!$I$4:$I$15,Priser!$A$4:$A$15,BO172))+AO172*(SUMIFS(Priser!$J$4:$J$15,Priser!$A$4:$A$15,BO172)-Priser!$D$5/SUMIFS(Priser!$I$4:$I$15,Priser!$A$4:$A$15,BO172))+AN172*(SUMIFS(Priser!$J$4:$J$15,Priser!$A$4:$A$15,BO172)-Priser!$C$4/SUMIFS(Priser!$I$4:$I$15,Priser!$A$4:$A$15,BO172))+AM172*(SUMIFS(Priser!$J$4:$J$15,Priser!$A$4:$A$15,BO172)-Priser!$B$4/SUMIFS(Priser!$I$4:$I$15,Priser!$A$4:$A$15,BO172))</f>
        <v>0</v>
      </c>
      <c r="W172" s="37">
        <f t="shared" si="80"/>
        <v>0</v>
      </c>
      <c r="X172" s="37"/>
      <c r="AA172" s="37">
        <f t="shared" si="62"/>
        <v>0</v>
      </c>
      <c r="AB172" s="37">
        <f t="shared" si="81"/>
        <v>0</v>
      </c>
      <c r="AC172" s="37">
        <f t="shared" si="63"/>
        <v>0</v>
      </c>
      <c r="AD172" s="37">
        <f t="shared" si="82"/>
        <v>0</v>
      </c>
      <c r="AE172" s="37">
        <f>IF(AD172&gt;=Priser!$L$7,Priser!$M$7,IF(AD172&gt;=Priser!$L$6,Priser!$M$6,IF(AD172&gt;=Priser!$L$5,Priser!$M$5,IF(AD172&gt;=Priser!$L$4,Priser!$M$4))))</f>
        <v>0</v>
      </c>
      <c r="AF172" s="37">
        <f>AE172*SUMIFS(Priser!$J$4:$J$15,Priser!$A$4:$A$15,$BO172)*AB172</f>
        <v>0</v>
      </c>
      <c r="AG172" s="37">
        <f t="shared" si="83"/>
        <v>0</v>
      </c>
      <c r="AH172" s="37">
        <f>IF(AG172&gt;=Priser!$N$7,Priser!$O$7,IF(AG172&gt;=Priser!$N$6,Priser!$O$6,IF(AG172&gt;=Priser!$N$5,Priser!$O$5,IF(AG172&gt;=Priser!$N$4,Priser!$O$4))))</f>
        <v>0</v>
      </c>
      <c r="AI172" s="37">
        <f>AH172*SUMIFS(Priser!$J$4:$J$15,Priser!$A$4:$A$15,$BO172)*AC172</f>
        <v>0</v>
      </c>
      <c r="AJ172" s="37"/>
      <c r="AK172" s="37"/>
      <c r="AM172" s="37">
        <f t="shared" si="64"/>
        <v>0</v>
      </c>
      <c r="AN172" s="37">
        <f t="shared" si="65"/>
        <v>0</v>
      </c>
      <c r="AO172" s="37">
        <f t="shared" si="66"/>
        <v>0</v>
      </c>
      <c r="AP172" s="37">
        <f t="shared" si="67"/>
        <v>0</v>
      </c>
      <c r="AQ172" s="37">
        <f t="shared" si="68"/>
        <v>0</v>
      </c>
      <c r="AR172" s="37">
        <f t="shared" si="69"/>
        <v>0</v>
      </c>
      <c r="AS172" s="37">
        <f t="shared" si="70"/>
        <v>0</v>
      </c>
      <c r="AT172" s="37">
        <f t="shared" si="84"/>
        <v>0</v>
      </c>
      <c r="AU172" s="37">
        <f t="shared" si="85"/>
        <v>0</v>
      </c>
      <c r="AV172" s="37">
        <f t="shared" si="86"/>
        <v>0</v>
      </c>
      <c r="AW172" s="37">
        <f t="shared" si="87"/>
        <v>0</v>
      </c>
      <c r="AX172" s="37">
        <f t="shared" si="71"/>
        <v>0</v>
      </c>
      <c r="AY172" s="37"/>
      <c r="AZ172" s="37"/>
      <c r="BB172" s="37">
        <f t="shared" si="72"/>
        <v>0</v>
      </c>
      <c r="BC172" s="37">
        <f t="shared" si="73"/>
        <v>0</v>
      </c>
      <c r="BD172" s="37">
        <f t="shared" si="74"/>
        <v>0</v>
      </c>
      <c r="BE172" s="37">
        <f t="shared" si="75"/>
        <v>0</v>
      </c>
      <c r="BF172" s="37">
        <f t="shared" si="76"/>
        <v>0</v>
      </c>
      <c r="BG172" s="37">
        <f t="shared" si="77"/>
        <v>0</v>
      </c>
      <c r="BH172" s="37">
        <f t="shared" si="88"/>
        <v>0</v>
      </c>
      <c r="BJ172" s="37"/>
      <c r="BL172" s="37">
        <f>IF(Uttag!F172="",Uttag!E172,0)/IF(Uttag!$F$2=Listor!$B$5,I172,1)</f>
        <v>0</v>
      </c>
      <c r="BM172" s="37">
        <f>Uttag!F172/IF(Uttag!$F$2=Listor!$B$5,I172,1)</f>
        <v>0</v>
      </c>
      <c r="BO172" s="81">
        <f t="shared" si="78"/>
        <v>3</v>
      </c>
      <c r="BP172" s="37">
        <f>IF(OR(BO172&gt;=10,BO172&lt;=4),Indata!$B$9,Indata!$B$10)</f>
        <v>0</v>
      </c>
    </row>
    <row r="173" spans="4:68" x14ac:dyDescent="0.25">
      <c r="D173" s="148">
        <f t="shared" si="89"/>
        <v>45368</v>
      </c>
      <c r="E173" s="140"/>
      <c r="F173" s="141"/>
      <c r="G173" s="148"/>
      <c r="H173" s="37">
        <f t="shared" si="79"/>
        <v>0</v>
      </c>
      <c r="I173" s="81">
        <f>24+SUMIFS(Listor!$C$16:$C$17,Listor!$B$16:$B$17,Uttag!D173)</f>
        <v>24</v>
      </c>
      <c r="J173" s="37">
        <f t="shared" si="61"/>
        <v>0</v>
      </c>
      <c r="L173" s="160"/>
      <c r="M173" s="207">
        <v>1</v>
      </c>
      <c r="N173" s="207">
        <v>0</v>
      </c>
      <c r="O173" s="151"/>
      <c r="P173" s="166"/>
      <c r="Q173" s="167"/>
      <c r="S173" s="37">
        <f t="shared" si="60"/>
        <v>0</v>
      </c>
      <c r="U173" s="37">
        <f>(M173+(1-M173)*(1-N173))*L173*_xlfn.XLOOKUP(BO173,Priser!$A$4:$A$15,Priser!$J$4:$J$15)</f>
        <v>0</v>
      </c>
      <c r="V173" s="37">
        <f>AQ173*(SUMIFS(Priser!$J$4:$J$15,Priser!$A$4:$A$15,BO173)-(SUMIFS(Priser!$H$4:$H$15,Priser!$A$4:$A$15,BO173)/SUMIFS(Priser!$I$4:$I$15,Priser!$A$4:$A$15,BO173)))+AP173*(SUMIFS(Priser!$J$4:$J$15,Priser!$A$4:$A$15,BO173)-Priser!$E$6/SUMIFS(Priser!$I$4:$I$15,Priser!$A$4:$A$15,BO173))+AO173*(SUMIFS(Priser!$J$4:$J$15,Priser!$A$4:$A$15,BO173)-Priser!$D$5/SUMIFS(Priser!$I$4:$I$15,Priser!$A$4:$A$15,BO173))+AN173*(SUMIFS(Priser!$J$4:$J$15,Priser!$A$4:$A$15,BO173)-Priser!$C$4/SUMIFS(Priser!$I$4:$I$15,Priser!$A$4:$A$15,BO173))+AM173*(SUMIFS(Priser!$J$4:$J$15,Priser!$A$4:$A$15,BO173)-Priser!$B$4/SUMIFS(Priser!$I$4:$I$15,Priser!$A$4:$A$15,BO173))</f>
        <v>0</v>
      </c>
      <c r="W173" s="37">
        <f t="shared" si="80"/>
        <v>0</v>
      </c>
      <c r="X173" s="37"/>
      <c r="AA173" s="37">
        <f t="shared" si="62"/>
        <v>0</v>
      </c>
      <c r="AB173" s="37">
        <f t="shared" si="81"/>
        <v>0</v>
      </c>
      <c r="AC173" s="37">
        <f t="shared" si="63"/>
        <v>0</v>
      </c>
      <c r="AD173" s="37">
        <f t="shared" si="82"/>
        <v>0</v>
      </c>
      <c r="AE173" s="37">
        <f>IF(AD173&gt;=Priser!$L$7,Priser!$M$7,IF(AD173&gt;=Priser!$L$6,Priser!$M$6,IF(AD173&gt;=Priser!$L$5,Priser!$M$5,IF(AD173&gt;=Priser!$L$4,Priser!$M$4))))</f>
        <v>0</v>
      </c>
      <c r="AF173" s="37">
        <f>AE173*SUMIFS(Priser!$J$4:$J$15,Priser!$A$4:$A$15,$BO173)*AB173</f>
        <v>0</v>
      </c>
      <c r="AG173" s="37">
        <f t="shared" si="83"/>
        <v>0</v>
      </c>
      <c r="AH173" s="37">
        <f>IF(AG173&gt;=Priser!$N$7,Priser!$O$7,IF(AG173&gt;=Priser!$N$6,Priser!$O$6,IF(AG173&gt;=Priser!$N$5,Priser!$O$5,IF(AG173&gt;=Priser!$N$4,Priser!$O$4))))</f>
        <v>0</v>
      </c>
      <c r="AI173" s="37">
        <f>AH173*SUMIFS(Priser!$J$4:$J$15,Priser!$A$4:$A$15,$BO173)*AC173</f>
        <v>0</v>
      </c>
      <c r="AJ173" s="37"/>
      <c r="AK173" s="37"/>
      <c r="AM173" s="37">
        <f t="shared" si="64"/>
        <v>0</v>
      </c>
      <c r="AN173" s="37">
        <f t="shared" si="65"/>
        <v>0</v>
      </c>
      <c r="AO173" s="37">
        <f t="shared" si="66"/>
        <v>0</v>
      </c>
      <c r="AP173" s="37">
        <f t="shared" si="67"/>
        <v>0</v>
      </c>
      <c r="AQ173" s="37">
        <f t="shared" si="68"/>
        <v>0</v>
      </c>
      <c r="AR173" s="37">
        <f t="shared" si="69"/>
        <v>0</v>
      </c>
      <c r="AS173" s="37">
        <f t="shared" si="70"/>
        <v>0</v>
      </c>
      <c r="AT173" s="37">
        <f t="shared" si="84"/>
        <v>0</v>
      </c>
      <c r="AU173" s="37">
        <f t="shared" si="85"/>
        <v>0</v>
      </c>
      <c r="AV173" s="37">
        <f t="shared" si="86"/>
        <v>0</v>
      </c>
      <c r="AW173" s="37">
        <f t="shared" si="87"/>
        <v>0</v>
      </c>
      <c r="AX173" s="37">
        <f t="shared" si="71"/>
        <v>0</v>
      </c>
      <c r="AY173" s="37"/>
      <c r="AZ173" s="37"/>
      <c r="BB173" s="37">
        <f t="shared" si="72"/>
        <v>0</v>
      </c>
      <c r="BC173" s="37">
        <f t="shared" si="73"/>
        <v>0</v>
      </c>
      <c r="BD173" s="37">
        <f t="shared" si="74"/>
        <v>0</v>
      </c>
      <c r="BE173" s="37">
        <f t="shared" si="75"/>
        <v>0</v>
      </c>
      <c r="BF173" s="37">
        <f t="shared" si="76"/>
        <v>0</v>
      </c>
      <c r="BG173" s="37">
        <f t="shared" si="77"/>
        <v>0</v>
      </c>
      <c r="BH173" s="37">
        <f t="shared" si="88"/>
        <v>0</v>
      </c>
      <c r="BJ173" s="37"/>
      <c r="BL173" s="37">
        <f>IF(Uttag!F173="",Uttag!E173,0)/IF(Uttag!$F$2=Listor!$B$5,I173,1)</f>
        <v>0</v>
      </c>
      <c r="BM173" s="37">
        <f>Uttag!F173/IF(Uttag!$F$2=Listor!$B$5,I173,1)</f>
        <v>0</v>
      </c>
      <c r="BO173" s="81">
        <f t="shared" si="78"/>
        <v>3</v>
      </c>
      <c r="BP173" s="37">
        <f>IF(OR(BO173&gt;=10,BO173&lt;=4),Indata!$B$9,Indata!$B$10)</f>
        <v>0</v>
      </c>
    </row>
    <row r="174" spans="4:68" x14ac:dyDescent="0.25">
      <c r="D174" s="148">
        <f t="shared" si="89"/>
        <v>45369</v>
      </c>
      <c r="E174" s="140"/>
      <c r="F174" s="141"/>
      <c r="G174" s="148"/>
      <c r="H174" s="37">
        <f t="shared" si="79"/>
        <v>0</v>
      </c>
      <c r="I174" s="81">
        <f>24+SUMIFS(Listor!$C$16:$C$17,Listor!$B$16:$B$17,Uttag!D174)</f>
        <v>24</v>
      </c>
      <c r="J174" s="37">
        <f t="shared" si="61"/>
        <v>0</v>
      </c>
      <c r="L174" s="160"/>
      <c r="M174" s="207">
        <v>1</v>
      </c>
      <c r="N174" s="207">
        <v>0</v>
      </c>
      <c r="O174" s="151"/>
      <c r="P174" s="166"/>
      <c r="Q174" s="167"/>
      <c r="S174" s="37">
        <f t="shared" si="60"/>
        <v>0</v>
      </c>
      <c r="U174" s="37">
        <f>(M174+(1-M174)*(1-N174))*L174*_xlfn.XLOOKUP(BO174,Priser!$A$4:$A$15,Priser!$J$4:$J$15)</f>
        <v>0</v>
      </c>
      <c r="V174" s="37">
        <f>AQ174*(SUMIFS(Priser!$J$4:$J$15,Priser!$A$4:$A$15,BO174)-(SUMIFS(Priser!$H$4:$H$15,Priser!$A$4:$A$15,BO174)/SUMIFS(Priser!$I$4:$I$15,Priser!$A$4:$A$15,BO174)))+AP174*(SUMIFS(Priser!$J$4:$J$15,Priser!$A$4:$A$15,BO174)-Priser!$E$6/SUMIFS(Priser!$I$4:$I$15,Priser!$A$4:$A$15,BO174))+AO174*(SUMIFS(Priser!$J$4:$J$15,Priser!$A$4:$A$15,BO174)-Priser!$D$5/SUMIFS(Priser!$I$4:$I$15,Priser!$A$4:$A$15,BO174))+AN174*(SUMIFS(Priser!$J$4:$J$15,Priser!$A$4:$A$15,BO174)-Priser!$C$4/SUMIFS(Priser!$I$4:$I$15,Priser!$A$4:$A$15,BO174))+AM174*(SUMIFS(Priser!$J$4:$J$15,Priser!$A$4:$A$15,BO174)-Priser!$B$4/SUMIFS(Priser!$I$4:$I$15,Priser!$A$4:$A$15,BO174))</f>
        <v>0</v>
      </c>
      <c r="W174" s="37">
        <f t="shared" si="80"/>
        <v>0</v>
      </c>
      <c r="X174" s="37"/>
      <c r="AA174" s="37">
        <f t="shared" si="62"/>
        <v>0</v>
      </c>
      <c r="AB174" s="37">
        <f t="shared" si="81"/>
        <v>0</v>
      </c>
      <c r="AC174" s="37">
        <f t="shared" si="63"/>
        <v>0</v>
      </c>
      <c r="AD174" s="37">
        <f t="shared" si="82"/>
        <v>0</v>
      </c>
      <c r="AE174" s="37">
        <f>IF(AD174&gt;=Priser!$L$7,Priser!$M$7,IF(AD174&gt;=Priser!$L$6,Priser!$M$6,IF(AD174&gt;=Priser!$L$5,Priser!$M$5,IF(AD174&gt;=Priser!$L$4,Priser!$M$4))))</f>
        <v>0</v>
      </c>
      <c r="AF174" s="37">
        <f>AE174*SUMIFS(Priser!$J$4:$J$15,Priser!$A$4:$A$15,$BO174)*AB174</f>
        <v>0</v>
      </c>
      <c r="AG174" s="37">
        <f t="shared" si="83"/>
        <v>0</v>
      </c>
      <c r="AH174" s="37">
        <f>IF(AG174&gt;=Priser!$N$7,Priser!$O$7,IF(AG174&gt;=Priser!$N$6,Priser!$O$6,IF(AG174&gt;=Priser!$N$5,Priser!$O$5,IF(AG174&gt;=Priser!$N$4,Priser!$O$4))))</f>
        <v>0</v>
      </c>
      <c r="AI174" s="37">
        <f>AH174*SUMIFS(Priser!$J$4:$J$15,Priser!$A$4:$A$15,$BO174)*AC174</f>
        <v>0</v>
      </c>
      <c r="AJ174" s="37"/>
      <c r="AK174" s="37"/>
      <c r="AM174" s="37">
        <f t="shared" si="64"/>
        <v>0</v>
      </c>
      <c r="AN174" s="37">
        <f t="shared" si="65"/>
        <v>0</v>
      </c>
      <c r="AO174" s="37">
        <f t="shared" si="66"/>
        <v>0</v>
      </c>
      <c r="AP174" s="37">
        <f t="shared" si="67"/>
        <v>0</v>
      </c>
      <c r="AQ174" s="37">
        <f t="shared" si="68"/>
        <v>0</v>
      </c>
      <c r="AR174" s="37">
        <f t="shared" si="69"/>
        <v>0</v>
      </c>
      <c r="AS174" s="37">
        <f t="shared" si="70"/>
        <v>0</v>
      </c>
      <c r="AT174" s="37">
        <f t="shared" si="84"/>
        <v>0</v>
      </c>
      <c r="AU174" s="37">
        <f t="shared" si="85"/>
        <v>0</v>
      </c>
      <c r="AV174" s="37">
        <f t="shared" si="86"/>
        <v>0</v>
      </c>
      <c r="AW174" s="37">
        <f t="shared" si="87"/>
        <v>0</v>
      </c>
      <c r="AX174" s="37">
        <f t="shared" si="71"/>
        <v>0</v>
      </c>
      <c r="AY174" s="37"/>
      <c r="AZ174" s="37"/>
      <c r="BB174" s="37">
        <f t="shared" si="72"/>
        <v>0</v>
      </c>
      <c r="BC174" s="37">
        <f t="shared" si="73"/>
        <v>0</v>
      </c>
      <c r="BD174" s="37">
        <f t="shared" si="74"/>
        <v>0</v>
      </c>
      <c r="BE174" s="37">
        <f t="shared" si="75"/>
        <v>0</v>
      </c>
      <c r="BF174" s="37">
        <f t="shared" si="76"/>
        <v>0</v>
      </c>
      <c r="BG174" s="37">
        <f t="shared" si="77"/>
        <v>0</v>
      </c>
      <c r="BH174" s="37">
        <f t="shared" si="88"/>
        <v>0</v>
      </c>
      <c r="BJ174" s="37"/>
      <c r="BL174" s="37">
        <f>IF(Uttag!F174="",Uttag!E174,0)/IF(Uttag!$F$2=Listor!$B$5,I174,1)</f>
        <v>0</v>
      </c>
      <c r="BM174" s="37">
        <f>Uttag!F174/IF(Uttag!$F$2=Listor!$B$5,I174,1)</f>
        <v>0</v>
      </c>
      <c r="BO174" s="81">
        <f t="shared" si="78"/>
        <v>3</v>
      </c>
      <c r="BP174" s="37">
        <f>IF(OR(BO174&gt;=10,BO174&lt;=4),Indata!$B$9,Indata!$B$10)</f>
        <v>0</v>
      </c>
    </row>
    <row r="175" spans="4:68" x14ac:dyDescent="0.25">
      <c r="D175" s="148">
        <f t="shared" si="89"/>
        <v>45370</v>
      </c>
      <c r="E175" s="140"/>
      <c r="F175" s="141"/>
      <c r="G175" s="148"/>
      <c r="H175" s="37">
        <f t="shared" si="79"/>
        <v>0</v>
      </c>
      <c r="I175" s="81">
        <f>24+SUMIFS(Listor!$C$16:$C$17,Listor!$B$16:$B$17,Uttag!D175)</f>
        <v>24</v>
      </c>
      <c r="J175" s="37">
        <f t="shared" si="61"/>
        <v>0</v>
      </c>
      <c r="L175" s="160"/>
      <c r="M175" s="207">
        <v>1</v>
      </c>
      <c r="N175" s="207">
        <v>0</v>
      </c>
      <c r="O175" s="151"/>
      <c r="P175" s="166"/>
      <c r="Q175" s="167"/>
      <c r="S175" s="37">
        <f t="shared" si="60"/>
        <v>0</v>
      </c>
      <c r="U175" s="37">
        <f>(M175+(1-M175)*(1-N175))*L175*_xlfn.XLOOKUP(BO175,Priser!$A$4:$A$15,Priser!$J$4:$J$15)</f>
        <v>0</v>
      </c>
      <c r="V175" s="37">
        <f>AQ175*(SUMIFS(Priser!$J$4:$J$15,Priser!$A$4:$A$15,BO175)-(SUMIFS(Priser!$H$4:$H$15,Priser!$A$4:$A$15,BO175)/SUMIFS(Priser!$I$4:$I$15,Priser!$A$4:$A$15,BO175)))+AP175*(SUMIFS(Priser!$J$4:$J$15,Priser!$A$4:$A$15,BO175)-Priser!$E$6/SUMIFS(Priser!$I$4:$I$15,Priser!$A$4:$A$15,BO175))+AO175*(SUMIFS(Priser!$J$4:$J$15,Priser!$A$4:$A$15,BO175)-Priser!$D$5/SUMIFS(Priser!$I$4:$I$15,Priser!$A$4:$A$15,BO175))+AN175*(SUMIFS(Priser!$J$4:$J$15,Priser!$A$4:$A$15,BO175)-Priser!$C$4/SUMIFS(Priser!$I$4:$I$15,Priser!$A$4:$A$15,BO175))+AM175*(SUMIFS(Priser!$J$4:$J$15,Priser!$A$4:$A$15,BO175)-Priser!$B$4/SUMIFS(Priser!$I$4:$I$15,Priser!$A$4:$A$15,BO175))</f>
        <v>0</v>
      </c>
      <c r="W175" s="37">
        <f t="shared" si="80"/>
        <v>0</v>
      </c>
      <c r="X175" s="37"/>
      <c r="AA175" s="37">
        <f t="shared" si="62"/>
        <v>0</v>
      </c>
      <c r="AB175" s="37">
        <f t="shared" si="81"/>
        <v>0</v>
      </c>
      <c r="AC175" s="37">
        <f t="shared" si="63"/>
        <v>0</v>
      </c>
      <c r="AD175" s="37">
        <f t="shared" si="82"/>
        <v>0</v>
      </c>
      <c r="AE175" s="37">
        <f>IF(AD175&gt;=Priser!$L$7,Priser!$M$7,IF(AD175&gt;=Priser!$L$6,Priser!$M$6,IF(AD175&gt;=Priser!$L$5,Priser!$M$5,IF(AD175&gt;=Priser!$L$4,Priser!$M$4))))</f>
        <v>0</v>
      </c>
      <c r="AF175" s="37">
        <f>AE175*SUMIFS(Priser!$J$4:$J$15,Priser!$A$4:$A$15,$BO175)*AB175</f>
        <v>0</v>
      </c>
      <c r="AG175" s="37">
        <f t="shared" si="83"/>
        <v>0</v>
      </c>
      <c r="AH175" s="37">
        <f>IF(AG175&gt;=Priser!$N$7,Priser!$O$7,IF(AG175&gt;=Priser!$N$6,Priser!$O$6,IF(AG175&gt;=Priser!$N$5,Priser!$O$5,IF(AG175&gt;=Priser!$N$4,Priser!$O$4))))</f>
        <v>0</v>
      </c>
      <c r="AI175" s="37">
        <f>AH175*SUMIFS(Priser!$J$4:$J$15,Priser!$A$4:$A$15,$BO175)*AC175</f>
        <v>0</v>
      </c>
      <c r="AJ175" s="37"/>
      <c r="AK175" s="37"/>
      <c r="AM175" s="37">
        <f t="shared" si="64"/>
        <v>0</v>
      </c>
      <c r="AN175" s="37">
        <f t="shared" si="65"/>
        <v>0</v>
      </c>
      <c r="AO175" s="37">
        <f t="shared" si="66"/>
        <v>0</v>
      </c>
      <c r="AP175" s="37">
        <f t="shared" si="67"/>
        <v>0</v>
      </c>
      <c r="AQ175" s="37">
        <f t="shared" si="68"/>
        <v>0</v>
      </c>
      <c r="AR175" s="37">
        <f t="shared" si="69"/>
        <v>0</v>
      </c>
      <c r="AS175" s="37">
        <f t="shared" si="70"/>
        <v>0</v>
      </c>
      <c r="AT175" s="37">
        <f t="shared" si="84"/>
        <v>0</v>
      </c>
      <c r="AU175" s="37">
        <f t="shared" si="85"/>
        <v>0</v>
      </c>
      <c r="AV175" s="37">
        <f t="shared" si="86"/>
        <v>0</v>
      </c>
      <c r="AW175" s="37">
        <f t="shared" si="87"/>
        <v>0</v>
      </c>
      <c r="AX175" s="37">
        <f t="shared" si="71"/>
        <v>0</v>
      </c>
      <c r="AY175" s="37"/>
      <c r="AZ175" s="37"/>
      <c r="BB175" s="37">
        <f t="shared" si="72"/>
        <v>0</v>
      </c>
      <c r="BC175" s="37">
        <f t="shared" si="73"/>
        <v>0</v>
      </c>
      <c r="BD175" s="37">
        <f t="shared" si="74"/>
        <v>0</v>
      </c>
      <c r="BE175" s="37">
        <f t="shared" si="75"/>
        <v>0</v>
      </c>
      <c r="BF175" s="37">
        <f t="shared" si="76"/>
        <v>0</v>
      </c>
      <c r="BG175" s="37">
        <f t="shared" si="77"/>
        <v>0</v>
      </c>
      <c r="BH175" s="37">
        <f t="shared" si="88"/>
        <v>0</v>
      </c>
      <c r="BJ175" s="37"/>
      <c r="BL175" s="37">
        <f>IF(Uttag!F175="",Uttag!E175,0)/IF(Uttag!$F$2=Listor!$B$5,I175,1)</f>
        <v>0</v>
      </c>
      <c r="BM175" s="37">
        <f>Uttag!F175/IF(Uttag!$F$2=Listor!$B$5,I175,1)</f>
        <v>0</v>
      </c>
      <c r="BO175" s="81">
        <f t="shared" si="78"/>
        <v>3</v>
      </c>
      <c r="BP175" s="37">
        <f>IF(OR(BO175&gt;=10,BO175&lt;=4),Indata!$B$9,Indata!$B$10)</f>
        <v>0</v>
      </c>
    </row>
    <row r="176" spans="4:68" x14ac:dyDescent="0.25">
      <c r="D176" s="148">
        <f t="shared" si="89"/>
        <v>45371</v>
      </c>
      <c r="E176" s="140"/>
      <c r="F176" s="141"/>
      <c r="G176" s="148"/>
      <c r="H176" s="37">
        <f t="shared" si="79"/>
        <v>0</v>
      </c>
      <c r="I176" s="81">
        <f>24+SUMIFS(Listor!$C$16:$C$17,Listor!$B$16:$B$17,Uttag!D176)</f>
        <v>24</v>
      </c>
      <c r="J176" s="37">
        <f t="shared" si="61"/>
        <v>0</v>
      </c>
      <c r="L176" s="160"/>
      <c r="M176" s="207">
        <v>1</v>
      </c>
      <c r="N176" s="207">
        <v>0</v>
      </c>
      <c r="O176" s="151"/>
      <c r="P176" s="166"/>
      <c r="Q176" s="167"/>
      <c r="S176" s="37">
        <f t="shared" si="60"/>
        <v>0</v>
      </c>
      <c r="U176" s="37">
        <f>(M176+(1-M176)*(1-N176))*L176*_xlfn.XLOOKUP(BO176,Priser!$A$4:$A$15,Priser!$J$4:$J$15)</f>
        <v>0</v>
      </c>
      <c r="V176" s="37">
        <f>AQ176*(SUMIFS(Priser!$J$4:$J$15,Priser!$A$4:$A$15,BO176)-(SUMIFS(Priser!$H$4:$H$15,Priser!$A$4:$A$15,BO176)/SUMIFS(Priser!$I$4:$I$15,Priser!$A$4:$A$15,BO176)))+AP176*(SUMIFS(Priser!$J$4:$J$15,Priser!$A$4:$A$15,BO176)-Priser!$E$6/SUMIFS(Priser!$I$4:$I$15,Priser!$A$4:$A$15,BO176))+AO176*(SUMIFS(Priser!$J$4:$J$15,Priser!$A$4:$A$15,BO176)-Priser!$D$5/SUMIFS(Priser!$I$4:$I$15,Priser!$A$4:$A$15,BO176))+AN176*(SUMIFS(Priser!$J$4:$J$15,Priser!$A$4:$A$15,BO176)-Priser!$C$4/SUMIFS(Priser!$I$4:$I$15,Priser!$A$4:$A$15,BO176))+AM176*(SUMIFS(Priser!$J$4:$J$15,Priser!$A$4:$A$15,BO176)-Priser!$B$4/SUMIFS(Priser!$I$4:$I$15,Priser!$A$4:$A$15,BO176))</f>
        <v>0</v>
      </c>
      <c r="W176" s="37">
        <f t="shared" si="80"/>
        <v>0</v>
      </c>
      <c r="X176" s="37"/>
      <c r="AA176" s="37">
        <f t="shared" si="62"/>
        <v>0</v>
      </c>
      <c r="AB176" s="37">
        <f t="shared" si="81"/>
        <v>0</v>
      </c>
      <c r="AC176" s="37">
        <f t="shared" si="63"/>
        <v>0</v>
      </c>
      <c r="AD176" s="37">
        <f t="shared" si="82"/>
        <v>0</v>
      </c>
      <c r="AE176" s="37">
        <f>IF(AD176&gt;=Priser!$L$7,Priser!$M$7,IF(AD176&gt;=Priser!$L$6,Priser!$M$6,IF(AD176&gt;=Priser!$L$5,Priser!$M$5,IF(AD176&gt;=Priser!$L$4,Priser!$M$4))))</f>
        <v>0</v>
      </c>
      <c r="AF176" s="37">
        <f>AE176*SUMIFS(Priser!$J$4:$J$15,Priser!$A$4:$A$15,$BO176)*AB176</f>
        <v>0</v>
      </c>
      <c r="AG176" s="37">
        <f t="shared" si="83"/>
        <v>0</v>
      </c>
      <c r="AH176" s="37">
        <f>IF(AG176&gt;=Priser!$N$7,Priser!$O$7,IF(AG176&gt;=Priser!$N$6,Priser!$O$6,IF(AG176&gt;=Priser!$N$5,Priser!$O$5,IF(AG176&gt;=Priser!$N$4,Priser!$O$4))))</f>
        <v>0</v>
      </c>
      <c r="AI176" s="37">
        <f>AH176*SUMIFS(Priser!$J$4:$J$15,Priser!$A$4:$A$15,$BO176)*AC176</f>
        <v>0</v>
      </c>
      <c r="AJ176" s="37"/>
      <c r="AK176" s="37"/>
      <c r="AM176" s="37">
        <f t="shared" si="64"/>
        <v>0</v>
      </c>
      <c r="AN176" s="37">
        <f t="shared" si="65"/>
        <v>0</v>
      </c>
      <c r="AO176" s="37">
        <f t="shared" si="66"/>
        <v>0</v>
      </c>
      <c r="AP176" s="37">
        <f t="shared" si="67"/>
        <v>0</v>
      </c>
      <c r="AQ176" s="37">
        <f t="shared" si="68"/>
        <v>0</v>
      </c>
      <c r="AR176" s="37">
        <f t="shared" si="69"/>
        <v>0</v>
      </c>
      <c r="AS176" s="37">
        <f t="shared" si="70"/>
        <v>0</v>
      </c>
      <c r="AT176" s="37">
        <f t="shared" si="84"/>
        <v>0</v>
      </c>
      <c r="AU176" s="37">
        <f t="shared" si="85"/>
        <v>0</v>
      </c>
      <c r="AV176" s="37">
        <f t="shared" si="86"/>
        <v>0</v>
      </c>
      <c r="AW176" s="37">
        <f t="shared" si="87"/>
        <v>0</v>
      </c>
      <c r="AX176" s="37">
        <f t="shared" si="71"/>
        <v>0</v>
      </c>
      <c r="AY176" s="37"/>
      <c r="AZ176" s="37"/>
      <c r="BB176" s="37">
        <f t="shared" si="72"/>
        <v>0</v>
      </c>
      <c r="BC176" s="37">
        <f t="shared" si="73"/>
        <v>0</v>
      </c>
      <c r="BD176" s="37">
        <f t="shared" si="74"/>
        <v>0</v>
      </c>
      <c r="BE176" s="37">
        <f t="shared" si="75"/>
        <v>0</v>
      </c>
      <c r="BF176" s="37">
        <f t="shared" si="76"/>
        <v>0</v>
      </c>
      <c r="BG176" s="37">
        <f t="shared" si="77"/>
        <v>0</v>
      </c>
      <c r="BH176" s="37">
        <f t="shared" si="88"/>
        <v>0</v>
      </c>
      <c r="BJ176" s="37"/>
      <c r="BL176" s="37">
        <f>IF(Uttag!F176="",Uttag!E176,0)/IF(Uttag!$F$2=Listor!$B$5,I176,1)</f>
        <v>0</v>
      </c>
      <c r="BM176" s="37">
        <f>Uttag!F176/IF(Uttag!$F$2=Listor!$B$5,I176,1)</f>
        <v>0</v>
      </c>
      <c r="BO176" s="81">
        <f t="shared" si="78"/>
        <v>3</v>
      </c>
      <c r="BP176" s="37">
        <f>IF(OR(BO176&gt;=10,BO176&lt;=4),Indata!$B$9,Indata!$B$10)</f>
        <v>0</v>
      </c>
    </row>
    <row r="177" spans="4:68" x14ac:dyDescent="0.25">
      <c r="D177" s="148">
        <f t="shared" si="89"/>
        <v>45372</v>
      </c>
      <c r="E177" s="140"/>
      <c r="F177" s="141"/>
      <c r="G177" s="148"/>
      <c r="H177" s="37">
        <f t="shared" si="79"/>
        <v>0</v>
      </c>
      <c r="I177" s="81">
        <f>24+SUMIFS(Listor!$C$16:$C$17,Listor!$B$16:$B$17,Uttag!D177)</f>
        <v>24</v>
      </c>
      <c r="J177" s="37">
        <f t="shared" si="61"/>
        <v>0</v>
      </c>
      <c r="L177" s="160"/>
      <c r="M177" s="207">
        <v>1</v>
      </c>
      <c r="N177" s="207">
        <v>0</v>
      </c>
      <c r="O177" s="151"/>
      <c r="P177" s="166"/>
      <c r="Q177" s="167"/>
      <c r="S177" s="37">
        <f t="shared" si="60"/>
        <v>0</v>
      </c>
      <c r="U177" s="37">
        <f>(M177+(1-M177)*(1-N177))*L177*_xlfn.XLOOKUP(BO177,Priser!$A$4:$A$15,Priser!$J$4:$J$15)</f>
        <v>0</v>
      </c>
      <c r="V177" s="37">
        <f>AQ177*(SUMIFS(Priser!$J$4:$J$15,Priser!$A$4:$A$15,BO177)-(SUMIFS(Priser!$H$4:$H$15,Priser!$A$4:$A$15,BO177)/SUMIFS(Priser!$I$4:$I$15,Priser!$A$4:$A$15,BO177)))+AP177*(SUMIFS(Priser!$J$4:$J$15,Priser!$A$4:$A$15,BO177)-Priser!$E$6/SUMIFS(Priser!$I$4:$I$15,Priser!$A$4:$A$15,BO177))+AO177*(SUMIFS(Priser!$J$4:$J$15,Priser!$A$4:$A$15,BO177)-Priser!$D$5/SUMIFS(Priser!$I$4:$I$15,Priser!$A$4:$A$15,BO177))+AN177*(SUMIFS(Priser!$J$4:$J$15,Priser!$A$4:$A$15,BO177)-Priser!$C$4/SUMIFS(Priser!$I$4:$I$15,Priser!$A$4:$A$15,BO177))+AM177*(SUMIFS(Priser!$J$4:$J$15,Priser!$A$4:$A$15,BO177)-Priser!$B$4/SUMIFS(Priser!$I$4:$I$15,Priser!$A$4:$A$15,BO177))</f>
        <v>0</v>
      </c>
      <c r="W177" s="37">
        <f t="shared" si="80"/>
        <v>0</v>
      </c>
      <c r="X177" s="37"/>
      <c r="AA177" s="37">
        <f t="shared" si="62"/>
        <v>0</v>
      </c>
      <c r="AB177" s="37">
        <f t="shared" si="81"/>
        <v>0</v>
      </c>
      <c r="AC177" s="37">
        <f t="shared" si="63"/>
        <v>0</v>
      </c>
      <c r="AD177" s="37">
        <f t="shared" si="82"/>
        <v>0</v>
      </c>
      <c r="AE177" s="37">
        <f>IF(AD177&gt;=Priser!$L$7,Priser!$M$7,IF(AD177&gt;=Priser!$L$6,Priser!$M$6,IF(AD177&gt;=Priser!$L$5,Priser!$M$5,IF(AD177&gt;=Priser!$L$4,Priser!$M$4))))</f>
        <v>0</v>
      </c>
      <c r="AF177" s="37">
        <f>AE177*SUMIFS(Priser!$J$4:$J$15,Priser!$A$4:$A$15,$BO177)*AB177</f>
        <v>0</v>
      </c>
      <c r="AG177" s="37">
        <f t="shared" si="83"/>
        <v>0</v>
      </c>
      <c r="AH177" s="37">
        <f>IF(AG177&gt;=Priser!$N$7,Priser!$O$7,IF(AG177&gt;=Priser!$N$6,Priser!$O$6,IF(AG177&gt;=Priser!$N$5,Priser!$O$5,IF(AG177&gt;=Priser!$N$4,Priser!$O$4))))</f>
        <v>0</v>
      </c>
      <c r="AI177" s="37">
        <f>AH177*SUMIFS(Priser!$J$4:$J$15,Priser!$A$4:$A$15,$BO177)*AC177</f>
        <v>0</v>
      </c>
      <c r="AJ177" s="37"/>
      <c r="AK177" s="37"/>
      <c r="AM177" s="37">
        <f t="shared" si="64"/>
        <v>0</v>
      </c>
      <c r="AN177" s="37">
        <f t="shared" si="65"/>
        <v>0</v>
      </c>
      <c r="AO177" s="37">
        <f t="shared" si="66"/>
        <v>0</v>
      </c>
      <c r="AP177" s="37">
        <f t="shared" si="67"/>
        <v>0</v>
      </c>
      <c r="AQ177" s="37">
        <f t="shared" si="68"/>
        <v>0</v>
      </c>
      <c r="AR177" s="37">
        <f t="shared" si="69"/>
        <v>0</v>
      </c>
      <c r="AS177" s="37">
        <f t="shared" si="70"/>
        <v>0</v>
      </c>
      <c r="AT177" s="37">
        <f t="shared" si="84"/>
        <v>0</v>
      </c>
      <c r="AU177" s="37">
        <f t="shared" si="85"/>
        <v>0</v>
      </c>
      <c r="AV177" s="37">
        <f t="shared" si="86"/>
        <v>0</v>
      </c>
      <c r="AW177" s="37">
        <f t="shared" si="87"/>
        <v>0</v>
      </c>
      <c r="AX177" s="37">
        <f t="shared" si="71"/>
        <v>0</v>
      </c>
      <c r="AY177" s="37"/>
      <c r="AZ177" s="37"/>
      <c r="BB177" s="37">
        <f t="shared" si="72"/>
        <v>0</v>
      </c>
      <c r="BC177" s="37">
        <f t="shared" si="73"/>
        <v>0</v>
      </c>
      <c r="BD177" s="37">
        <f t="shared" si="74"/>
        <v>0</v>
      </c>
      <c r="BE177" s="37">
        <f t="shared" si="75"/>
        <v>0</v>
      </c>
      <c r="BF177" s="37">
        <f t="shared" si="76"/>
        <v>0</v>
      </c>
      <c r="BG177" s="37">
        <f t="shared" si="77"/>
        <v>0</v>
      </c>
      <c r="BH177" s="37">
        <f t="shared" si="88"/>
        <v>0</v>
      </c>
      <c r="BJ177" s="37"/>
      <c r="BL177" s="37">
        <f>IF(Uttag!F177="",Uttag!E177,0)/IF(Uttag!$F$2=Listor!$B$5,I177,1)</f>
        <v>0</v>
      </c>
      <c r="BM177" s="37">
        <f>Uttag!F177/IF(Uttag!$F$2=Listor!$B$5,I177,1)</f>
        <v>0</v>
      </c>
      <c r="BO177" s="81">
        <f t="shared" si="78"/>
        <v>3</v>
      </c>
      <c r="BP177" s="37">
        <f>IF(OR(BO177&gt;=10,BO177&lt;=4),Indata!$B$9,Indata!$B$10)</f>
        <v>0</v>
      </c>
    </row>
    <row r="178" spans="4:68" x14ac:dyDescent="0.25">
      <c r="D178" s="148">
        <f t="shared" si="89"/>
        <v>45373</v>
      </c>
      <c r="E178" s="140"/>
      <c r="F178" s="141"/>
      <c r="G178" s="148"/>
      <c r="H178" s="37">
        <f t="shared" si="79"/>
        <v>0</v>
      </c>
      <c r="I178" s="81">
        <f>24+SUMIFS(Listor!$C$16:$C$17,Listor!$B$16:$B$17,Uttag!D178)</f>
        <v>24</v>
      </c>
      <c r="J178" s="37">
        <f t="shared" si="61"/>
        <v>0</v>
      </c>
      <c r="L178" s="160"/>
      <c r="M178" s="207">
        <v>1</v>
      </c>
      <c r="N178" s="207">
        <v>0</v>
      </c>
      <c r="O178" s="151"/>
      <c r="P178" s="166"/>
      <c r="Q178" s="167"/>
      <c r="S178" s="37">
        <f t="shared" si="60"/>
        <v>0</v>
      </c>
      <c r="U178" s="37">
        <f>(M178+(1-M178)*(1-N178))*L178*_xlfn.XLOOKUP(BO178,Priser!$A$4:$A$15,Priser!$J$4:$J$15)</f>
        <v>0</v>
      </c>
      <c r="V178" s="37">
        <f>AQ178*(SUMIFS(Priser!$J$4:$J$15,Priser!$A$4:$A$15,BO178)-(SUMIFS(Priser!$H$4:$H$15,Priser!$A$4:$A$15,BO178)/SUMIFS(Priser!$I$4:$I$15,Priser!$A$4:$A$15,BO178)))+AP178*(SUMIFS(Priser!$J$4:$J$15,Priser!$A$4:$A$15,BO178)-Priser!$E$6/SUMIFS(Priser!$I$4:$I$15,Priser!$A$4:$A$15,BO178))+AO178*(SUMIFS(Priser!$J$4:$J$15,Priser!$A$4:$A$15,BO178)-Priser!$D$5/SUMIFS(Priser!$I$4:$I$15,Priser!$A$4:$A$15,BO178))+AN178*(SUMIFS(Priser!$J$4:$J$15,Priser!$A$4:$A$15,BO178)-Priser!$C$4/SUMIFS(Priser!$I$4:$I$15,Priser!$A$4:$A$15,BO178))+AM178*(SUMIFS(Priser!$J$4:$J$15,Priser!$A$4:$A$15,BO178)-Priser!$B$4/SUMIFS(Priser!$I$4:$I$15,Priser!$A$4:$A$15,BO178))</f>
        <v>0</v>
      </c>
      <c r="W178" s="37">
        <f t="shared" si="80"/>
        <v>0</v>
      </c>
      <c r="X178" s="37"/>
      <c r="AA178" s="37">
        <f t="shared" si="62"/>
        <v>0</v>
      </c>
      <c r="AB178" s="37">
        <f t="shared" si="81"/>
        <v>0</v>
      </c>
      <c r="AC178" s="37">
        <f t="shared" si="63"/>
        <v>0</v>
      </c>
      <c r="AD178" s="37">
        <f t="shared" si="82"/>
        <v>0</v>
      </c>
      <c r="AE178" s="37">
        <f>IF(AD178&gt;=Priser!$L$7,Priser!$M$7,IF(AD178&gt;=Priser!$L$6,Priser!$M$6,IF(AD178&gt;=Priser!$L$5,Priser!$M$5,IF(AD178&gt;=Priser!$L$4,Priser!$M$4))))</f>
        <v>0</v>
      </c>
      <c r="AF178" s="37">
        <f>AE178*SUMIFS(Priser!$J$4:$J$15,Priser!$A$4:$A$15,$BO178)*AB178</f>
        <v>0</v>
      </c>
      <c r="AG178" s="37">
        <f t="shared" si="83"/>
        <v>0</v>
      </c>
      <c r="AH178" s="37">
        <f>IF(AG178&gt;=Priser!$N$7,Priser!$O$7,IF(AG178&gt;=Priser!$N$6,Priser!$O$6,IF(AG178&gt;=Priser!$N$5,Priser!$O$5,IF(AG178&gt;=Priser!$N$4,Priser!$O$4))))</f>
        <v>0</v>
      </c>
      <c r="AI178" s="37">
        <f>AH178*SUMIFS(Priser!$J$4:$J$15,Priser!$A$4:$A$15,$BO178)*AC178</f>
        <v>0</v>
      </c>
      <c r="AJ178" s="37"/>
      <c r="AK178" s="37"/>
      <c r="AM178" s="37">
        <f t="shared" si="64"/>
        <v>0</v>
      </c>
      <c r="AN178" s="37">
        <f t="shared" si="65"/>
        <v>0</v>
      </c>
      <c r="AO178" s="37">
        <f t="shared" si="66"/>
        <v>0</v>
      </c>
      <c r="AP178" s="37">
        <f t="shared" si="67"/>
        <v>0</v>
      </c>
      <c r="AQ178" s="37">
        <f t="shared" si="68"/>
        <v>0</v>
      </c>
      <c r="AR178" s="37">
        <f t="shared" si="69"/>
        <v>0</v>
      </c>
      <c r="AS178" s="37">
        <f t="shared" si="70"/>
        <v>0</v>
      </c>
      <c r="AT178" s="37">
        <f t="shared" si="84"/>
        <v>0</v>
      </c>
      <c r="AU178" s="37">
        <f t="shared" si="85"/>
        <v>0</v>
      </c>
      <c r="AV178" s="37">
        <f t="shared" si="86"/>
        <v>0</v>
      </c>
      <c r="AW178" s="37">
        <f t="shared" si="87"/>
        <v>0</v>
      </c>
      <c r="AX178" s="37">
        <f t="shared" si="71"/>
        <v>0</v>
      </c>
      <c r="AY178" s="37"/>
      <c r="AZ178" s="37"/>
      <c r="BB178" s="37">
        <f t="shared" si="72"/>
        <v>0</v>
      </c>
      <c r="BC178" s="37">
        <f t="shared" si="73"/>
        <v>0</v>
      </c>
      <c r="BD178" s="37">
        <f t="shared" si="74"/>
        <v>0</v>
      </c>
      <c r="BE178" s="37">
        <f t="shared" si="75"/>
        <v>0</v>
      </c>
      <c r="BF178" s="37">
        <f t="shared" si="76"/>
        <v>0</v>
      </c>
      <c r="BG178" s="37">
        <f t="shared" si="77"/>
        <v>0</v>
      </c>
      <c r="BH178" s="37">
        <f t="shared" si="88"/>
        <v>0</v>
      </c>
      <c r="BJ178" s="37"/>
      <c r="BL178" s="37">
        <f>IF(Uttag!F178="",Uttag!E178,0)/IF(Uttag!$F$2=Listor!$B$5,I178,1)</f>
        <v>0</v>
      </c>
      <c r="BM178" s="37">
        <f>Uttag!F178/IF(Uttag!$F$2=Listor!$B$5,I178,1)</f>
        <v>0</v>
      </c>
      <c r="BO178" s="81">
        <f t="shared" si="78"/>
        <v>3</v>
      </c>
      <c r="BP178" s="37">
        <f>IF(OR(BO178&gt;=10,BO178&lt;=4),Indata!$B$9,Indata!$B$10)</f>
        <v>0</v>
      </c>
    </row>
    <row r="179" spans="4:68" x14ac:dyDescent="0.25">
      <c r="D179" s="148">
        <f t="shared" si="89"/>
        <v>45374</v>
      </c>
      <c r="E179" s="140"/>
      <c r="F179" s="141"/>
      <c r="G179" s="148"/>
      <c r="H179" s="37">
        <f t="shared" si="79"/>
        <v>0</v>
      </c>
      <c r="I179" s="81">
        <f>24+SUMIFS(Listor!$C$16:$C$17,Listor!$B$16:$B$17,Uttag!D179)</f>
        <v>24</v>
      </c>
      <c r="J179" s="37">
        <f t="shared" si="61"/>
        <v>0</v>
      </c>
      <c r="L179" s="160"/>
      <c r="M179" s="207">
        <v>1</v>
      </c>
      <c r="N179" s="207">
        <v>0</v>
      </c>
      <c r="O179" s="151"/>
      <c r="P179" s="166"/>
      <c r="Q179" s="167"/>
      <c r="S179" s="37">
        <f t="shared" si="60"/>
        <v>0</v>
      </c>
      <c r="U179" s="37">
        <f>(M179+(1-M179)*(1-N179))*L179*_xlfn.XLOOKUP(BO179,Priser!$A$4:$A$15,Priser!$J$4:$J$15)</f>
        <v>0</v>
      </c>
      <c r="V179" s="37">
        <f>AQ179*(SUMIFS(Priser!$J$4:$J$15,Priser!$A$4:$A$15,BO179)-(SUMIFS(Priser!$H$4:$H$15,Priser!$A$4:$A$15,BO179)/SUMIFS(Priser!$I$4:$I$15,Priser!$A$4:$A$15,BO179)))+AP179*(SUMIFS(Priser!$J$4:$J$15,Priser!$A$4:$A$15,BO179)-Priser!$E$6/SUMIFS(Priser!$I$4:$I$15,Priser!$A$4:$A$15,BO179))+AO179*(SUMIFS(Priser!$J$4:$J$15,Priser!$A$4:$A$15,BO179)-Priser!$D$5/SUMIFS(Priser!$I$4:$I$15,Priser!$A$4:$A$15,BO179))+AN179*(SUMIFS(Priser!$J$4:$J$15,Priser!$A$4:$A$15,BO179)-Priser!$C$4/SUMIFS(Priser!$I$4:$I$15,Priser!$A$4:$A$15,BO179))+AM179*(SUMIFS(Priser!$J$4:$J$15,Priser!$A$4:$A$15,BO179)-Priser!$B$4/SUMIFS(Priser!$I$4:$I$15,Priser!$A$4:$A$15,BO179))</f>
        <v>0</v>
      </c>
      <c r="W179" s="37">
        <f t="shared" si="80"/>
        <v>0</v>
      </c>
      <c r="X179" s="37"/>
      <c r="AA179" s="37">
        <f t="shared" si="62"/>
        <v>0</v>
      </c>
      <c r="AB179" s="37">
        <f t="shared" si="81"/>
        <v>0</v>
      </c>
      <c r="AC179" s="37">
        <f t="shared" si="63"/>
        <v>0</v>
      </c>
      <c r="AD179" s="37">
        <f t="shared" si="82"/>
        <v>0</v>
      </c>
      <c r="AE179" s="37">
        <f>IF(AD179&gt;=Priser!$L$7,Priser!$M$7,IF(AD179&gt;=Priser!$L$6,Priser!$M$6,IF(AD179&gt;=Priser!$L$5,Priser!$M$5,IF(AD179&gt;=Priser!$L$4,Priser!$M$4))))</f>
        <v>0</v>
      </c>
      <c r="AF179" s="37">
        <f>AE179*SUMIFS(Priser!$J$4:$J$15,Priser!$A$4:$A$15,$BO179)*AB179</f>
        <v>0</v>
      </c>
      <c r="AG179" s="37">
        <f t="shared" si="83"/>
        <v>0</v>
      </c>
      <c r="AH179" s="37">
        <f>IF(AG179&gt;=Priser!$N$7,Priser!$O$7,IF(AG179&gt;=Priser!$N$6,Priser!$O$6,IF(AG179&gt;=Priser!$N$5,Priser!$O$5,IF(AG179&gt;=Priser!$N$4,Priser!$O$4))))</f>
        <v>0</v>
      </c>
      <c r="AI179" s="37">
        <f>AH179*SUMIFS(Priser!$J$4:$J$15,Priser!$A$4:$A$15,$BO179)*AC179</f>
        <v>0</v>
      </c>
      <c r="AJ179" s="37"/>
      <c r="AK179" s="37"/>
      <c r="AM179" s="37">
        <f t="shared" si="64"/>
        <v>0</v>
      </c>
      <c r="AN179" s="37">
        <f t="shared" si="65"/>
        <v>0</v>
      </c>
      <c r="AO179" s="37">
        <f t="shared" si="66"/>
        <v>0</v>
      </c>
      <c r="AP179" s="37">
        <f t="shared" si="67"/>
        <v>0</v>
      </c>
      <c r="AQ179" s="37">
        <f t="shared" si="68"/>
        <v>0</v>
      </c>
      <c r="AR179" s="37">
        <f t="shared" si="69"/>
        <v>0</v>
      </c>
      <c r="AS179" s="37">
        <f t="shared" si="70"/>
        <v>0</v>
      </c>
      <c r="AT179" s="37">
        <f t="shared" si="84"/>
        <v>0</v>
      </c>
      <c r="AU179" s="37">
        <f t="shared" si="85"/>
        <v>0</v>
      </c>
      <c r="AV179" s="37">
        <f t="shared" si="86"/>
        <v>0</v>
      </c>
      <c r="AW179" s="37">
        <f t="shared" si="87"/>
        <v>0</v>
      </c>
      <c r="AX179" s="37">
        <f t="shared" si="71"/>
        <v>0</v>
      </c>
      <c r="AY179" s="37"/>
      <c r="AZ179" s="37"/>
      <c r="BB179" s="37">
        <f t="shared" si="72"/>
        <v>0</v>
      </c>
      <c r="BC179" s="37">
        <f t="shared" si="73"/>
        <v>0</v>
      </c>
      <c r="BD179" s="37">
        <f t="shared" si="74"/>
        <v>0</v>
      </c>
      <c r="BE179" s="37">
        <f t="shared" si="75"/>
        <v>0</v>
      </c>
      <c r="BF179" s="37">
        <f t="shared" si="76"/>
        <v>0</v>
      </c>
      <c r="BG179" s="37">
        <f t="shared" si="77"/>
        <v>0</v>
      </c>
      <c r="BH179" s="37">
        <f t="shared" si="88"/>
        <v>0</v>
      </c>
      <c r="BJ179" s="37"/>
      <c r="BL179" s="37">
        <f>IF(Uttag!F179="",Uttag!E179,0)/IF(Uttag!$F$2=Listor!$B$5,I179,1)</f>
        <v>0</v>
      </c>
      <c r="BM179" s="37">
        <f>Uttag!F179/IF(Uttag!$F$2=Listor!$B$5,I179,1)</f>
        <v>0</v>
      </c>
      <c r="BO179" s="81">
        <f t="shared" si="78"/>
        <v>3</v>
      </c>
      <c r="BP179" s="37">
        <f>IF(OR(BO179&gt;=10,BO179&lt;=4),Indata!$B$9,Indata!$B$10)</f>
        <v>0</v>
      </c>
    </row>
    <row r="180" spans="4:68" x14ac:dyDescent="0.25">
      <c r="D180" s="148">
        <f t="shared" si="89"/>
        <v>45375</v>
      </c>
      <c r="E180" s="140"/>
      <c r="F180" s="141"/>
      <c r="G180" s="148"/>
      <c r="H180" s="37">
        <f t="shared" si="79"/>
        <v>0</v>
      </c>
      <c r="I180" s="81">
        <f>24+SUMIFS(Listor!$C$16:$C$17,Listor!$B$16:$B$17,Uttag!D180)</f>
        <v>24</v>
      </c>
      <c r="J180" s="37">
        <f t="shared" si="61"/>
        <v>0</v>
      </c>
      <c r="L180" s="160"/>
      <c r="M180" s="207">
        <v>1</v>
      </c>
      <c r="N180" s="207">
        <v>0</v>
      </c>
      <c r="O180" s="151"/>
      <c r="P180" s="166"/>
      <c r="Q180" s="167"/>
      <c r="S180" s="37">
        <f t="shared" si="60"/>
        <v>0</v>
      </c>
      <c r="U180" s="37">
        <f>(M180+(1-M180)*(1-N180))*L180*_xlfn.XLOOKUP(BO180,Priser!$A$4:$A$15,Priser!$J$4:$J$15)</f>
        <v>0</v>
      </c>
      <c r="V180" s="37">
        <f>AQ180*(SUMIFS(Priser!$J$4:$J$15,Priser!$A$4:$A$15,BO180)-(SUMIFS(Priser!$H$4:$H$15,Priser!$A$4:$A$15,BO180)/SUMIFS(Priser!$I$4:$I$15,Priser!$A$4:$A$15,BO180)))+AP180*(SUMIFS(Priser!$J$4:$J$15,Priser!$A$4:$A$15,BO180)-Priser!$E$6/SUMIFS(Priser!$I$4:$I$15,Priser!$A$4:$A$15,BO180))+AO180*(SUMIFS(Priser!$J$4:$J$15,Priser!$A$4:$A$15,BO180)-Priser!$D$5/SUMIFS(Priser!$I$4:$I$15,Priser!$A$4:$A$15,BO180))+AN180*(SUMIFS(Priser!$J$4:$J$15,Priser!$A$4:$A$15,BO180)-Priser!$C$4/SUMIFS(Priser!$I$4:$I$15,Priser!$A$4:$A$15,BO180))+AM180*(SUMIFS(Priser!$J$4:$J$15,Priser!$A$4:$A$15,BO180)-Priser!$B$4/SUMIFS(Priser!$I$4:$I$15,Priser!$A$4:$A$15,BO180))</f>
        <v>0</v>
      </c>
      <c r="W180" s="37">
        <f t="shared" si="80"/>
        <v>0</v>
      </c>
      <c r="X180" s="37"/>
      <c r="AA180" s="37">
        <f t="shared" si="62"/>
        <v>0</v>
      </c>
      <c r="AB180" s="37">
        <f t="shared" si="81"/>
        <v>0</v>
      </c>
      <c r="AC180" s="37">
        <f t="shared" si="63"/>
        <v>0</v>
      </c>
      <c r="AD180" s="37">
        <f t="shared" si="82"/>
        <v>0</v>
      </c>
      <c r="AE180" s="37">
        <f>IF(AD180&gt;=Priser!$L$7,Priser!$M$7,IF(AD180&gt;=Priser!$L$6,Priser!$M$6,IF(AD180&gt;=Priser!$L$5,Priser!$M$5,IF(AD180&gt;=Priser!$L$4,Priser!$M$4))))</f>
        <v>0</v>
      </c>
      <c r="AF180" s="37">
        <f>AE180*SUMIFS(Priser!$J$4:$J$15,Priser!$A$4:$A$15,$BO180)*AB180</f>
        <v>0</v>
      </c>
      <c r="AG180" s="37">
        <f t="shared" si="83"/>
        <v>0</v>
      </c>
      <c r="AH180" s="37">
        <f>IF(AG180&gt;=Priser!$N$7,Priser!$O$7,IF(AG180&gt;=Priser!$N$6,Priser!$O$6,IF(AG180&gt;=Priser!$N$5,Priser!$O$5,IF(AG180&gt;=Priser!$N$4,Priser!$O$4))))</f>
        <v>0</v>
      </c>
      <c r="AI180" s="37">
        <f>AH180*SUMIFS(Priser!$J$4:$J$15,Priser!$A$4:$A$15,$BO180)*AC180</f>
        <v>0</v>
      </c>
      <c r="AJ180" s="37"/>
      <c r="AK180" s="37"/>
      <c r="AM180" s="37">
        <f t="shared" si="64"/>
        <v>0</v>
      </c>
      <c r="AN180" s="37">
        <f t="shared" si="65"/>
        <v>0</v>
      </c>
      <c r="AO180" s="37">
        <f t="shared" si="66"/>
        <v>0</v>
      </c>
      <c r="AP180" s="37">
        <f t="shared" si="67"/>
        <v>0</v>
      </c>
      <c r="AQ180" s="37">
        <f t="shared" si="68"/>
        <v>0</v>
      </c>
      <c r="AR180" s="37">
        <f t="shared" si="69"/>
        <v>0</v>
      </c>
      <c r="AS180" s="37">
        <f t="shared" si="70"/>
        <v>0</v>
      </c>
      <c r="AT180" s="37">
        <f t="shared" si="84"/>
        <v>0</v>
      </c>
      <c r="AU180" s="37">
        <f t="shared" si="85"/>
        <v>0</v>
      </c>
      <c r="AV180" s="37">
        <f t="shared" si="86"/>
        <v>0</v>
      </c>
      <c r="AW180" s="37">
        <f t="shared" si="87"/>
        <v>0</v>
      </c>
      <c r="AX180" s="37">
        <f t="shared" si="71"/>
        <v>0</v>
      </c>
      <c r="AY180" s="37"/>
      <c r="AZ180" s="37"/>
      <c r="BB180" s="37">
        <f t="shared" si="72"/>
        <v>0</v>
      </c>
      <c r="BC180" s="37">
        <f t="shared" si="73"/>
        <v>0</v>
      </c>
      <c r="BD180" s="37">
        <f t="shared" si="74"/>
        <v>0</v>
      </c>
      <c r="BE180" s="37">
        <f t="shared" si="75"/>
        <v>0</v>
      </c>
      <c r="BF180" s="37">
        <f t="shared" si="76"/>
        <v>0</v>
      </c>
      <c r="BG180" s="37">
        <f t="shared" si="77"/>
        <v>0</v>
      </c>
      <c r="BH180" s="37">
        <f t="shared" si="88"/>
        <v>0</v>
      </c>
      <c r="BJ180" s="37"/>
      <c r="BL180" s="37">
        <f>IF(Uttag!F180="",Uttag!E180,0)/IF(Uttag!$F$2=Listor!$B$5,I180,1)</f>
        <v>0</v>
      </c>
      <c r="BM180" s="37">
        <f>Uttag!F180/IF(Uttag!$F$2=Listor!$B$5,I180,1)</f>
        <v>0</v>
      </c>
      <c r="BO180" s="81">
        <f t="shared" si="78"/>
        <v>3</v>
      </c>
      <c r="BP180" s="37">
        <f>IF(OR(BO180&gt;=10,BO180&lt;=4),Indata!$B$9,Indata!$B$10)</f>
        <v>0</v>
      </c>
    </row>
    <row r="181" spans="4:68" x14ac:dyDescent="0.25">
      <c r="D181" s="148">
        <f t="shared" si="89"/>
        <v>45376</v>
      </c>
      <c r="E181" s="140"/>
      <c r="F181" s="141"/>
      <c r="G181" s="148"/>
      <c r="H181" s="37">
        <f t="shared" si="79"/>
        <v>0</v>
      </c>
      <c r="I181" s="81">
        <f>24+SUMIFS(Listor!$C$16:$C$17,Listor!$B$16:$B$17,Uttag!D181)</f>
        <v>24</v>
      </c>
      <c r="J181" s="37">
        <f t="shared" si="61"/>
        <v>0</v>
      </c>
      <c r="L181" s="160"/>
      <c r="M181" s="207">
        <v>1</v>
      </c>
      <c r="N181" s="207">
        <v>0</v>
      </c>
      <c r="O181" s="151"/>
      <c r="P181" s="166"/>
      <c r="Q181" s="167"/>
      <c r="S181" s="37">
        <f t="shared" si="60"/>
        <v>0</v>
      </c>
      <c r="U181" s="37">
        <f>(M181+(1-M181)*(1-N181))*L181*_xlfn.XLOOKUP(BO181,Priser!$A$4:$A$15,Priser!$J$4:$J$15)</f>
        <v>0</v>
      </c>
      <c r="V181" s="37">
        <f>AQ181*(SUMIFS(Priser!$J$4:$J$15,Priser!$A$4:$A$15,BO181)-(SUMIFS(Priser!$H$4:$H$15,Priser!$A$4:$A$15,BO181)/SUMIFS(Priser!$I$4:$I$15,Priser!$A$4:$A$15,BO181)))+AP181*(SUMIFS(Priser!$J$4:$J$15,Priser!$A$4:$A$15,BO181)-Priser!$E$6/SUMIFS(Priser!$I$4:$I$15,Priser!$A$4:$A$15,BO181))+AO181*(SUMIFS(Priser!$J$4:$J$15,Priser!$A$4:$A$15,BO181)-Priser!$D$5/SUMIFS(Priser!$I$4:$I$15,Priser!$A$4:$A$15,BO181))+AN181*(SUMIFS(Priser!$J$4:$J$15,Priser!$A$4:$A$15,BO181)-Priser!$C$4/SUMIFS(Priser!$I$4:$I$15,Priser!$A$4:$A$15,BO181))+AM181*(SUMIFS(Priser!$J$4:$J$15,Priser!$A$4:$A$15,BO181)-Priser!$B$4/SUMIFS(Priser!$I$4:$I$15,Priser!$A$4:$A$15,BO181))</f>
        <v>0</v>
      </c>
      <c r="W181" s="37">
        <f t="shared" si="80"/>
        <v>0</v>
      </c>
      <c r="X181" s="37"/>
      <c r="AA181" s="37">
        <f t="shared" si="62"/>
        <v>0</v>
      </c>
      <c r="AB181" s="37">
        <f t="shared" si="81"/>
        <v>0</v>
      </c>
      <c r="AC181" s="37">
        <f t="shared" si="63"/>
        <v>0</v>
      </c>
      <c r="AD181" s="37">
        <f t="shared" si="82"/>
        <v>0</v>
      </c>
      <c r="AE181" s="37">
        <f>IF(AD181&gt;=Priser!$L$7,Priser!$M$7,IF(AD181&gt;=Priser!$L$6,Priser!$M$6,IF(AD181&gt;=Priser!$L$5,Priser!$M$5,IF(AD181&gt;=Priser!$L$4,Priser!$M$4))))</f>
        <v>0</v>
      </c>
      <c r="AF181" s="37">
        <f>AE181*SUMIFS(Priser!$J$4:$J$15,Priser!$A$4:$A$15,$BO181)*AB181</f>
        <v>0</v>
      </c>
      <c r="AG181" s="37">
        <f t="shared" si="83"/>
        <v>0</v>
      </c>
      <c r="AH181" s="37">
        <f>IF(AG181&gt;=Priser!$N$7,Priser!$O$7,IF(AG181&gt;=Priser!$N$6,Priser!$O$6,IF(AG181&gt;=Priser!$N$5,Priser!$O$5,IF(AG181&gt;=Priser!$N$4,Priser!$O$4))))</f>
        <v>0</v>
      </c>
      <c r="AI181" s="37">
        <f>AH181*SUMIFS(Priser!$J$4:$J$15,Priser!$A$4:$A$15,$BO181)*AC181</f>
        <v>0</v>
      </c>
      <c r="AJ181" s="37"/>
      <c r="AK181" s="37"/>
      <c r="AM181" s="37">
        <f t="shared" si="64"/>
        <v>0</v>
      </c>
      <c r="AN181" s="37">
        <f t="shared" si="65"/>
        <v>0</v>
      </c>
      <c r="AO181" s="37">
        <f t="shared" si="66"/>
        <v>0</v>
      </c>
      <c r="AP181" s="37">
        <f t="shared" si="67"/>
        <v>0</v>
      </c>
      <c r="AQ181" s="37">
        <f t="shared" si="68"/>
        <v>0</v>
      </c>
      <c r="AR181" s="37">
        <f t="shared" si="69"/>
        <v>0</v>
      </c>
      <c r="AS181" s="37">
        <f t="shared" si="70"/>
        <v>0</v>
      </c>
      <c r="AT181" s="37">
        <f t="shared" si="84"/>
        <v>0</v>
      </c>
      <c r="AU181" s="37">
        <f t="shared" si="85"/>
        <v>0</v>
      </c>
      <c r="AV181" s="37">
        <f t="shared" si="86"/>
        <v>0</v>
      </c>
      <c r="AW181" s="37">
        <f t="shared" si="87"/>
        <v>0</v>
      </c>
      <c r="AX181" s="37">
        <f t="shared" si="71"/>
        <v>0</v>
      </c>
      <c r="AY181" s="37"/>
      <c r="AZ181" s="37"/>
      <c r="BB181" s="37">
        <f t="shared" si="72"/>
        <v>0</v>
      </c>
      <c r="BC181" s="37">
        <f t="shared" si="73"/>
        <v>0</v>
      </c>
      <c r="BD181" s="37">
        <f t="shared" si="74"/>
        <v>0</v>
      </c>
      <c r="BE181" s="37">
        <f t="shared" si="75"/>
        <v>0</v>
      </c>
      <c r="BF181" s="37">
        <f t="shared" si="76"/>
        <v>0</v>
      </c>
      <c r="BG181" s="37">
        <f t="shared" si="77"/>
        <v>0</v>
      </c>
      <c r="BH181" s="37">
        <f t="shared" si="88"/>
        <v>0</v>
      </c>
      <c r="BJ181" s="37"/>
      <c r="BL181" s="37">
        <f>IF(Uttag!F181="",Uttag!E181,0)/IF(Uttag!$F$2=Listor!$B$5,I181,1)</f>
        <v>0</v>
      </c>
      <c r="BM181" s="37">
        <f>Uttag!F181/IF(Uttag!$F$2=Listor!$B$5,I181,1)</f>
        <v>0</v>
      </c>
      <c r="BO181" s="81">
        <f t="shared" si="78"/>
        <v>3</v>
      </c>
      <c r="BP181" s="37">
        <f>IF(OR(BO181&gt;=10,BO181&lt;=4),Indata!$B$9,Indata!$B$10)</f>
        <v>0</v>
      </c>
    </row>
    <row r="182" spans="4:68" x14ac:dyDescent="0.25">
      <c r="D182" s="148">
        <f t="shared" si="89"/>
        <v>45377</v>
      </c>
      <c r="E182" s="140"/>
      <c r="F182" s="141"/>
      <c r="G182" s="148"/>
      <c r="H182" s="37">
        <f t="shared" si="79"/>
        <v>0</v>
      </c>
      <c r="I182" s="81">
        <f>24+SUMIFS(Listor!$C$16:$C$17,Listor!$B$16:$B$17,Uttag!D182)</f>
        <v>24</v>
      </c>
      <c r="J182" s="37">
        <f t="shared" si="61"/>
        <v>0</v>
      </c>
      <c r="L182" s="160"/>
      <c r="M182" s="207">
        <v>1</v>
      </c>
      <c r="N182" s="207">
        <v>0</v>
      </c>
      <c r="O182" s="151"/>
      <c r="P182" s="166"/>
      <c r="Q182" s="167"/>
      <c r="S182" s="37">
        <f t="shared" si="60"/>
        <v>0</v>
      </c>
      <c r="U182" s="37">
        <f>(M182+(1-M182)*(1-N182))*L182*_xlfn.XLOOKUP(BO182,Priser!$A$4:$A$15,Priser!$J$4:$J$15)</f>
        <v>0</v>
      </c>
      <c r="V182" s="37">
        <f>AQ182*(SUMIFS(Priser!$J$4:$J$15,Priser!$A$4:$A$15,BO182)-(SUMIFS(Priser!$H$4:$H$15,Priser!$A$4:$A$15,BO182)/SUMIFS(Priser!$I$4:$I$15,Priser!$A$4:$A$15,BO182)))+AP182*(SUMIFS(Priser!$J$4:$J$15,Priser!$A$4:$A$15,BO182)-Priser!$E$6/SUMIFS(Priser!$I$4:$I$15,Priser!$A$4:$A$15,BO182))+AO182*(SUMIFS(Priser!$J$4:$J$15,Priser!$A$4:$A$15,BO182)-Priser!$D$5/SUMIFS(Priser!$I$4:$I$15,Priser!$A$4:$A$15,BO182))+AN182*(SUMIFS(Priser!$J$4:$J$15,Priser!$A$4:$A$15,BO182)-Priser!$C$4/SUMIFS(Priser!$I$4:$I$15,Priser!$A$4:$A$15,BO182))+AM182*(SUMIFS(Priser!$J$4:$J$15,Priser!$A$4:$A$15,BO182)-Priser!$B$4/SUMIFS(Priser!$I$4:$I$15,Priser!$A$4:$A$15,BO182))</f>
        <v>0</v>
      </c>
      <c r="W182" s="37">
        <f t="shared" si="80"/>
        <v>0</v>
      </c>
      <c r="X182" s="37"/>
      <c r="AA182" s="37">
        <f t="shared" si="62"/>
        <v>0</v>
      </c>
      <c r="AB182" s="37">
        <f t="shared" si="81"/>
        <v>0</v>
      </c>
      <c r="AC182" s="37">
        <f t="shared" si="63"/>
        <v>0</v>
      </c>
      <c r="AD182" s="37">
        <f t="shared" si="82"/>
        <v>0</v>
      </c>
      <c r="AE182" s="37">
        <f>IF(AD182&gt;=Priser!$L$7,Priser!$M$7,IF(AD182&gt;=Priser!$L$6,Priser!$M$6,IF(AD182&gt;=Priser!$L$5,Priser!$M$5,IF(AD182&gt;=Priser!$L$4,Priser!$M$4))))</f>
        <v>0</v>
      </c>
      <c r="AF182" s="37">
        <f>AE182*SUMIFS(Priser!$J$4:$J$15,Priser!$A$4:$A$15,$BO182)*AB182</f>
        <v>0</v>
      </c>
      <c r="AG182" s="37">
        <f t="shared" si="83"/>
        <v>0</v>
      </c>
      <c r="AH182" s="37">
        <f>IF(AG182&gt;=Priser!$N$7,Priser!$O$7,IF(AG182&gt;=Priser!$N$6,Priser!$O$6,IF(AG182&gt;=Priser!$N$5,Priser!$O$5,IF(AG182&gt;=Priser!$N$4,Priser!$O$4))))</f>
        <v>0</v>
      </c>
      <c r="AI182" s="37">
        <f>AH182*SUMIFS(Priser!$J$4:$J$15,Priser!$A$4:$A$15,$BO182)*AC182</f>
        <v>0</v>
      </c>
      <c r="AJ182" s="37"/>
      <c r="AK182" s="37"/>
      <c r="AM182" s="37">
        <f t="shared" si="64"/>
        <v>0</v>
      </c>
      <c r="AN182" s="37">
        <f t="shared" si="65"/>
        <v>0</v>
      </c>
      <c r="AO182" s="37">
        <f t="shared" si="66"/>
        <v>0</v>
      </c>
      <c r="AP182" s="37">
        <f t="shared" si="67"/>
        <v>0</v>
      </c>
      <c r="AQ182" s="37">
        <f t="shared" si="68"/>
        <v>0</v>
      </c>
      <c r="AR182" s="37">
        <f t="shared" si="69"/>
        <v>0</v>
      </c>
      <c r="AS182" s="37">
        <f t="shared" si="70"/>
        <v>0</v>
      </c>
      <c r="AT182" s="37">
        <f t="shared" si="84"/>
        <v>0</v>
      </c>
      <c r="AU182" s="37">
        <f t="shared" si="85"/>
        <v>0</v>
      </c>
      <c r="AV182" s="37">
        <f t="shared" si="86"/>
        <v>0</v>
      </c>
      <c r="AW182" s="37">
        <f t="shared" si="87"/>
        <v>0</v>
      </c>
      <c r="AX182" s="37">
        <f t="shared" si="71"/>
        <v>0</v>
      </c>
      <c r="AY182" s="37"/>
      <c r="AZ182" s="37"/>
      <c r="BB182" s="37">
        <f t="shared" si="72"/>
        <v>0</v>
      </c>
      <c r="BC182" s="37">
        <f t="shared" si="73"/>
        <v>0</v>
      </c>
      <c r="BD182" s="37">
        <f t="shared" si="74"/>
        <v>0</v>
      </c>
      <c r="BE182" s="37">
        <f t="shared" si="75"/>
        <v>0</v>
      </c>
      <c r="BF182" s="37">
        <f t="shared" si="76"/>
        <v>0</v>
      </c>
      <c r="BG182" s="37">
        <f t="shared" si="77"/>
        <v>0</v>
      </c>
      <c r="BH182" s="37">
        <f t="shared" si="88"/>
        <v>0</v>
      </c>
      <c r="BJ182" s="37"/>
      <c r="BL182" s="37">
        <f>IF(Uttag!F182="",Uttag!E182,0)/IF(Uttag!$F$2=Listor!$B$5,I182,1)</f>
        <v>0</v>
      </c>
      <c r="BM182" s="37">
        <f>Uttag!F182/IF(Uttag!$F$2=Listor!$B$5,I182,1)</f>
        <v>0</v>
      </c>
      <c r="BO182" s="81">
        <f t="shared" si="78"/>
        <v>3</v>
      </c>
      <c r="BP182" s="37">
        <f>IF(OR(BO182&gt;=10,BO182&lt;=4),Indata!$B$9,Indata!$B$10)</f>
        <v>0</v>
      </c>
    </row>
    <row r="183" spans="4:68" x14ac:dyDescent="0.25">
      <c r="D183" s="148">
        <f t="shared" si="89"/>
        <v>45378</v>
      </c>
      <c r="E183" s="140"/>
      <c r="F183" s="141"/>
      <c r="G183" s="148"/>
      <c r="H183" s="37">
        <f t="shared" si="79"/>
        <v>0</v>
      </c>
      <c r="I183" s="81">
        <f>24+SUMIFS(Listor!$C$16:$C$17,Listor!$B$16:$B$17,Uttag!D183)</f>
        <v>24</v>
      </c>
      <c r="J183" s="37">
        <f t="shared" si="61"/>
        <v>0</v>
      </c>
      <c r="L183" s="160"/>
      <c r="M183" s="207">
        <v>1</v>
      </c>
      <c r="N183" s="207">
        <v>0</v>
      </c>
      <c r="O183" s="151"/>
      <c r="P183" s="166"/>
      <c r="Q183" s="167"/>
      <c r="S183" s="37">
        <f t="shared" si="60"/>
        <v>0</v>
      </c>
      <c r="U183" s="37">
        <f>(M183+(1-M183)*(1-N183))*L183*_xlfn.XLOOKUP(BO183,Priser!$A$4:$A$15,Priser!$J$4:$J$15)</f>
        <v>0</v>
      </c>
      <c r="V183" s="37">
        <f>AQ183*(SUMIFS(Priser!$J$4:$J$15,Priser!$A$4:$A$15,BO183)-(SUMIFS(Priser!$H$4:$H$15,Priser!$A$4:$A$15,BO183)/SUMIFS(Priser!$I$4:$I$15,Priser!$A$4:$A$15,BO183)))+AP183*(SUMIFS(Priser!$J$4:$J$15,Priser!$A$4:$A$15,BO183)-Priser!$E$6/SUMIFS(Priser!$I$4:$I$15,Priser!$A$4:$A$15,BO183))+AO183*(SUMIFS(Priser!$J$4:$J$15,Priser!$A$4:$A$15,BO183)-Priser!$D$5/SUMIFS(Priser!$I$4:$I$15,Priser!$A$4:$A$15,BO183))+AN183*(SUMIFS(Priser!$J$4:$J$15,Priser!$A$4:$A$15,BO183)-Priser!$C$4/SUMIFS(Priser!$I$4:$I$15,Priser!$A$4:$A$15,BO183))+AM183*(SUMIFS(Priser!$J$4:$J$15,Priser!$A$4:$A$15,BO183)-Priser!$B$4/SUMIFS(Priser!$I$4:$I$15,Priser!$A$4:$A$15,BO183))</f>
        <v>0</v>
      </c>
      <c r="W183" s="37">
        <f t="shared" si="80"/>
        <v>0</v>
      </c>
      <c r="X183" s="37"/>
      <c r="AA183" s="37">
        <f t="shared" si="62"/>
        <v>0</v>
      </c>
      <c r="AB183" s="37">
        <f t="shared" si="81"/>
        <v>0</v>
      </c>
      <c r="AC183" s="37">
        <f t="shared" si="63"/>
        <v>0</v>
      </c>
      <c r="AD183" s="37">
        <f t="shared" si="82"/>
        <v>0</v>
      </c>
      <c r="AE183" s="37">
        <f>IF(AD183&gt;=Priser!$L$7,Priser!$M$7,IF(AD183&gt;=Priser!$L$6,Priser!$M$6,IF(AD183&gt;=Priser!$L$5,Priser!$M$5,IF(AD183&gt;=Priser!$L$4,Priser!$M$4))))</f>
        <v>0</v>
      </c>
      <c r="AF183" s="37">
        <f>AE183*SUMIFS(Priser!$J$4:$J$15,Priser!$A$4:$A$15,$BO183)*AB183</f>
        <v>0</v>
      </c>
      <c r="AG183" s="37">
        <f t="shared" si="83"/>
        <v>0</v>
      </c>
      <c r="AH183" s="37">
        <f>IF(AG183&gt;=Priser!$N$7,Priser!$O$7,IF(AG183&gt;=Priser!$N$6,Priser!$O$6,IF(AG183&gt;=Priser!$N$5,Priser!$O$5,IF(AG183&gt;=Priser!$N$4,Priser!$O$4))))</f>
        <v>0</v>
      </c>
      <c r="AI183" s="37">
        <f>AH183*SUMIFS(Priser!$J$4:$J$15,Priser!$A$4:$A$15,$BO183)*AC183</f>
        <v>0</v>
      </c>
      <c r="AJ183" s="37"/>
      <c r="AK183" s="37"/>
      <c r="AM183" s="37">
        <f t="shared" si="64"/>
        <v>0</v>
      </c>
      <c r="AN183" s="37">
        <f t="shared" si="65"/>
        <v>0</v>
      </c>
      <c r="AO183" s="37">
        <f t="shared" si="66"/>
        <v>0</v>
      </c>
      <c r="AP183" s="37">
        <f t="shared" si="67"/>
        <v>0</v>
      </c>
      <c r="AQ183" s="37">
        <f t="shared" si="68"/>
        <v>0</v>
      </c>
      <c r="AR183" s="37">
        <f t="shared" si="69"/>
        <v>0</v>
      </c>
      <c r="AS183" s="37">
        <f t="shared" si="70"/>
        <v>0</v>
      </c>
      <c r="AT183" s="37">
        <f t="shared" si="84"/>
        <v>0</v>
      </c>
      <c r="AU183" s="37">
        <f t="shared" si="85"/>
        <v>0</v>
      </c>
      <c r="AV183" s="37">
        <f t="shared" si="86"/>
        <v>0</v>
      </c>
      <c r="AW183" s="37">
        <f t="shared" si="87"/>
        <v>0</v>
      </c>
      <c r="AX183" s="37">
        <f t="shared" si="71"/>
        <v>0</v>
      </c>
      <c r="AY183" s="37"/>
      <c r="AZ183" s="37"/>
      <c r="BB183" s="37">
        <f t="shared" si="72"/>
        <v>0</v>
      </c>
      <c r="BC183" s="37">
        <f t="shared" si="73"/>
        <v>0</v>
      </c>
      <c r="BD183" s="37">
        <f t="shared" si="74"/>
        <v>0</v>
      </c>
      <c r="BE183" s="37">
        <f t="shared" si="75"/>
        <v>0</v>
      </c>
      <c r="BF183" s="37">
        <f t="shared" si="76"/>
        <v>0</v>
      </c>
      <c r="BG183" s="37">
        <f t="shared" si="77"/>
        <v>0</v>
      </c>
      <c r="BH183" s="37">
        <f t="shared" si="88"/>
        <v>0</v>
      </c>
      <c r="BJ183" s="37"/>
      <c r="BL183" s="37">
        <f>IF(Uttag!F183="",Uttag!E183,0)/IF(Uttag!$F$2=Listor!$B$5,I183,1)</f>
        <v>0</v>
      </c>
      <c r="BM183" s="37">
        <f>Uttag!F183/IF(Uttag!$F$2=Listor!$B$5,I183,1)</f>
        <v>0</v>
      </c>
      <c r="BO183" s="81">
        <f t="shared" si="78"/>
        <v>3</v>
      </c>
      <c r="BP183" s="37">
        <f>IF(OR(BO183&gt;=10,BO183&lt;=4),Indata!$B$9,Indata!$B$10)</f>
        <v>0</v>
      </c>
    </row>
    <row r="184" spans="4:68" x14ac:dyDescent="0.25">
      <c r="D184" s="148">
        <f t="shared" si="89"/>
        <v>45379</v>
      </c>
      <c r="E184" s="140"/>
      <c r="F184" s="141"/>
      <c r="G184" s="148"/>
      <c r="H184" s="37">
        <f t="shared" si="79"/>
        <v>0</v>
      </c>
      <c r="I184" s="81">
        <f>24+SUMIFS(Listor!$C$16:$C$17,Listor!$B$16:$B$17,Uttag!D184)</f>
        <v>24</v>
      </c>
      <c r="J184" s="37">
        <f t="shared" si="61"/>
        <v>0</v>
      </c>
      <c r="L184" s="160"/>
      <c r="M184" s="207">
        <v>1</v>
      </c>
      <c r="N184" s="207">
        <v>0</v>
      </c>
      <c r="O184" s="151"/>
      <c r="P184" s="166"/>
      <c r="Q184" s="167"/>
      <c r="S184" s="37">
        <f t="shared" si="60"/>
        <v>0</v>
      </c>
      <c r="U184" s="37">
        <f>(M184+(1-M184)*(1-N184))*L184*_xlfn.XLOOKUP(BO184,Priser!$A$4:$A$15,Priser!$J$4:$J$15)</f>
        <v>0</v>
      </c>
      <c r="V184" s="37">
        <f>AQ184*(SUMIFS(Priser!$J$4:$J$15,Priser!$A$4:$A$15,BO184)-(SUMIFS(Priser!$H$4:$H$15,Priser!$A$4:$A$15,BO184)/SUMIFS(Priser!$I$4:$I$15,Priser!$A$4:$A$15,BO184)))+AP184*(SUMIFS(Priser!$J$4:$J$15,Priser!$A$4:$A$15,BO184)-Priser!$E$6/SUMIFS(Priser!$I$4:$I$15,Priser!$A$4:$A$15,BO184))+AO184*(SUMIFS(Priser!$J$4:$J$15,Priser!$A$4:$A$15,BO184)-Priser!$D$5/SUMIFS(Priser!$I$4:$I$15,Priser!$A$4:$A$15,BO184))+AN184*(SUMIFS(Priser!$J$4:$J$15,Priser!$A$4:$A$15,BO184)-Priser!$C$4/SUMIFS(Priser!$I$4:$I$15,Priser!$A$4:$A$15,BO184))+AM184*(SUMIFS(Priser!$J$4:$J$15,Priser!$A$4:$A$15,BO184)-Priser!$B$4/SUMIFS(Priser!$I$4:$I$15,Priser!$A$4:$A$15,BO184))</f>
        <v>0</v>
      </c>
      <c r="W184" s="37">
        <f t="shared" si="80"/>
        <v>0</v>
      </c>
      <c r="X184" s="37"/>
      <c r="AA184" s="37">
        <f t="shared" si="62"/>
        <v>0</v>
      </c>
      <c r="AB184" s="37">
        <f t="shared" si="81"/>
        <v>0</v>
      </c>
      <c r="AC184" s="37">
        <f t="shared" si="63"/>
        <v>0</v>
      </c>
      <c r="AD184" s="37">
        <f t="shared" si="82"/>
        <v>0</v>
      </c>
      <c r="AE184" s="37">
        <f>IF(AD184&gt;=Priser!$L$7,Priser!$M$7,IF(AD184&gt;=Priser!$L$6,Priser!$M$6,IF(AD184&gt;=Priser!$L$5,Priser!$M$5,IF(AD184&gt;=Priser!$L$4,Priser!$M$4))))</f>
        <v>0</v>
      </c>
      <c r="AF184" s="37">
        <f>AE184*SUMIFS(Priser!$J$4:$J$15,Priser!$A$4:$A$15,$BO184)*AB184</f>
        <v>0</v>
      </c>
      <c r="AG184" s="37">
        <f t="shared" si="83"/>
        <v>0</v>
      </c>
      <c r="AH184" s="37">
        <f>IF(AG184&gt;=Priser!$N$7,Priser!$O$7,IF(AG184&gt;=Priser!$N$6,Priser!$O$6,IF(AG184&gt;=Priser!$N$5,Priser!$O$5,IF(AG184&gt;=Priser!$N$4,Priser!$O$4))))</f>
        <v>0</v>
      </c>
      <c r="AI184" s="37">
        <f>AH184*SUMIFS(Priser!$J$4:$J$15,Priser!$A$4:$A$15,$BO184)*AC184</f>
        <v>0</v>
      </c>
      <c r="AJ184" s="37"/>
      <c r="AK184" s="37"/>
      <c r="AM184" s="37">
        <f t="shared" si="64"/>
        <v>0</v>
      </c>
      <c r="AN184" s="37">
        <f t="shared" si="65"/>
        <v>0</v>
      </c>
      <c r="AO184" s="37">
        <f t="shared" si="66"/>
        <v>0</v>
      </c>
      <c r="AP184" s="37">
        <f t="shared" si="67"/>
        <v>0</v>
      </c>
      <c r="AQ184" s="37">
        <f t="shared" si="68"/>
        <v>0</v>
      </c>
      <c r="AR184" s="37">
        <f t="shared" si="69"/>
        <v>0</v>
      </c>
      <c r="AS184" s="37">
        <f t="shared" si="70"/>
        <v>0</v>
      </c>
      <c r="AT184" s="37">
        <f t="shared" si="84"/>
        <v>0</v>
      </c>
      <c r="AU184" s="37">
        <f t="shared" si="85"/>
        <v>0</v>
      </c>
      <c r="AV184" s="37">
        <f t="shared" si="86"/>
        <v>0</v>
      </c>
      <c r="AW184" s="37">
        <f t="shared" si="87"/>
        <v>0</v>
      </c>
      <c r="AX184" s="37">
        <f t="shared" si="71"/>
        <v>0</v>
      </c>
      <c r="AY184" s="37"/>
      <c r="AZ184" s="37"/>
      <c r="BB184" s="37">
        <f t="shared" si="72"/>
        <v>0</v>
      </c>
      <c r="BC184" s="37">
        <f t="shared" si="73"/>
        <v>0</v>
      </c>
      <c r="BD184" s="37">
        <f t="shared" si="74"/>
        <v>0</v>
      </c>
      <c r="BE184" s="37">
        <f t="shared" si="75"/>
        <v>0</v>
      </c>
      <c r="BF184" s="37">
        <f t="shared" si="76"/>
        <v>0</v>
      </c>
      <c r="BG184" s="37">
        <f t="shared" si="77"/>
        <v>0</v>
      </c>
      <c r="BH184" s="37">
        <f t="shared" si="88"/>
        <v>0</v>
      </c>
      <c r="BJ184" s="37"/>
      <c r="BL184" s="37">
        <f>IF(Uttag!F184="",Uttag!E184,0)/IF(Uttag!$F$2=Listor!$B$5,I184,1)</f>
        <v>0</v>
      </c>
      <c r="BM184" s="37">
        <f>Uttag!F184/IF(Uttag!$F$2=Listor!$B$5,I184,1)</f>
        <v>0</v>
      </c>
      <c r="BO184" s="81">
        <f t="shared" si="78"/>
        <v>3</v>
      </c>
      <c r="BP184" s="37">
        <f>IF(OR(BO184&gt;=10,BO184&lt;=4),Indata!$B$9,Indata!$B$10)</f>
        <v>0</v>
      </c>
    </row>
    <row r="185" spans="4:68" x14ac:dyDescent="0.25">
      <c r="D185" s="148">
        <f t="shared" si="89"/>
        <v>45380</v>
      </c>
      <c r="E185" s="140"/>
      <c r="F185" s="141"/>
      <c r="G185" s="148"/>
      <c r="H185" s="37">
        <f t="shared" si="79"/>
        <v>0</v>
      </c>
      <c r="I185" s="81">
        <f>24+SUMIFS(Listor!$C$16:$C$17,Listor!$B$16:$B$17,Uttag!D185)</f>
        <v>24</v>
      </c>
      <c r="J185" s="37">
        <f t="shared" si="61"/>
        <v>0</v>
      </c>
      <c r="L185" s="160"/>
      <c r="M185" s="207">
        <v>1</v>
      </c>
      <c r="N185" s="207">
        <v>0</v>
      </c>
      <c r="O185" s="151"/>
      <c r="P185" s="166"/>
      <c r="Q185" s="167"/>
      <c r="S185" s="37">
        <f t="shared" si="60"/>
        <v>0</v>
      </c>
      <c r="U185" s="37">
        <f>(M185+(1-M185)*(1-N185))*L185*_xlfn.XLOOKUP(BO185,Priser!$A$4:$A$15,Priser!$J$4:$J$15)</f>
        <v>0</v>
      </c>
      <c r="V185" s="37">
        <f>AQ185*(SUMIFS(Priser!$J$4:$J$15,Priser!$A$4:$A$15,BO185)-(SUMIFS(Priser!$H$4:$H$15,Priser!$A$4:$A$15,BO185)/SUMIFS(Priser!$I$4:$I$15,Priser!$A$4:$A$15,BO185)))+AP185*(SUMIFS(Priser!$J$4:$J$15,Priser!$A$4:$A$15,BO185)-Priser!$E$6/SUMIFS(Priser!$I$4:$I$15,Priser!$A$4:$A$15,BO185))+AO185*(SUMIFS(Priser!$J$4:$J$15,Priser!$A$4:$A$15,BO185)-Priser!$D$5/SUMIFS(Priser!$I$4:$I$15,Priser!$A$4:$A$15,BO185))+AN185*(SUMIFS(Priser!$J$4:$J$15,Priser!$A$4:$A$15,BO185)-Priser!$C$4/SUMIFS(Priser!$I$4:$I$15,Priser!$A$4:$A$15,BO185))+AM185*(SUMIFS(Priser!$J$4:$J$15,Priser!$A$4:$A$15,BO185)-Priser!$B$4/SUMIFS(Priser!$I$4:$I$15,Priser!$A$4:$A$15,BO185))</f>
        <v>0</v>
      </c>
      <c r="W185" s="37">
        <f t="shared" si="80"/>
        <v>0</v>
      </c>
      <c r="X185" s="37"/>
      <c r="AA185" s="37">
        <f t="shared" si="62"/>
        <v>0</v>
      </c>
      <c r="AB185" s="37">
        <f t="shared" si="81"/>
        <v>0</v>
      </c>
      <c r="AC185" s="37">
        <f t="shared" si="63"/>
        <v>0</v>
      </c>
      <c r="AD185" s="37">
        <f t="shared" si="82"/>
        <v>0</v>
      </c>
      <c r="AE185" s="37">
        <f>IF(AD185&gt;=Priser!$L$7,Priser!$M$7,IF(AD185&gt;=Priser!$L$6,Priser!$M$6,IF(AD185&gt;=Priser!$L$5,Priser!$M$5,IF(AD185&gt;=Priser!$L$4,Priser!$M$4))))</f>
        <v>0</v>
      </c>
      <c r="AF185" s="37">
        <f>AE185*SUMIFS(Priser!$J$4:$J$15,Priser!$A$4:$A$15,$BO185)*AB185</f>
        <v>0</v>
      </c>
      <c r="AG185" s="37">
        <f t="shared" si="83"/>
        <v>0</v>
      </c>
      <c r="AH185" s="37">
        <f>IF(AG185&gt;=Priser!$N$7,Priser!$O$7,IF(AG185&gt;=Priser!$N$6,Priser!$O$6,IF(AG185&gt;=Priser!$N$5,Priser!$O$5,IF(AG185&gt;=Priser!$N$4,Priser!$O$4))))</f>
        <v>0</v>
      </c>
      <c r="AI185" s="37">
        <f>AH185*SUMIFS(Priser!$J$4:$J$15,Priser!$A$4:$A$15,$BO185)*AC185</f>
        <v>0</v>
      </c>
      <c r="AJ185" s="37"/>
      <c r="AK185" s="37"/>
      <c r="AM185" s="37">
        <f t="shared" si="64"/>
        <v>0</v>
      </c>
      <c r="AN185" s="37">
        <f t="shared" si="65"/>
        <v>0</v>
      </c>
      <c r="AO185" s="37">
        <f t="shared" si="66"/>
        <v>0</v>
      </c>
      <c r="AP185" s="37">
        <f t="shared" si="67"/>
        <v>0</v>
      </c>
      <c r="AQ185" s="37">
        <f t="shared" si="68"/>
        <v>0</v>
      </c>
      <c r="AR185" s="37">
        <f t="shared" si="69"/>
        <v>0</v>
      </c>
      <c r="AS185" s="37">
        <f t="shared" si="70"/>
        <v>0</v>
      </c>
      <c r="AT185" s="37">
        <f t="shared" si="84"/>
        <v>0</v>
      </c>
      <c r="AU185" s="37">
        <f t="shared" si="85"/>
        <v>0</v>
      </c>
      <c r="AV185" s="37">
        <f t="shared" si="86"/>
        <v>0</v>
      </c>
      <c r="AW185" s="37">
        <f t="shared" si="87"/>
        <v>0</v>
      </c>
      <c r="AX185" s="37">
        <f t="shared" si="71"/>
        <v>0</v>
      </c>
      <c r="AY185" s="37"/>
      <c r="AZ185" s="37"/>
      <c r="BB185" s="37">
        <f t="shared" si="72"/>
        <v>0</v>
      </c>
      <c r="BC185" s="37">
        <f t="shared" si="73"/>
        <v>0</v>
      </c>
      <c r="BD185" s="37">
        <f t="shared" si="74"/>
        <v>0</v>
      </c>
      <c r="BE185" s="37">
        <f t="shared" si="75"/>
        <v>0</v>
      </c>
      <c r="BF185" s="37">
        <f t="shared" si="76"/>
        <v>0</v>
      </c>
      <c r="BG185" s="37">
        <f t="shared" si="77"/>
        <v>0</v>
      </c>
      <c r="BH185" s="37">
        <f t="shared" si="88"/>
        <v>0</v>
      </c>
      <c r="BJ185" s="37"/>
      <c r="BL185" s="37">
        <f>IF(Uttag!F185="",Uttag!E185,0)/IF(Uttag!$F$2=Listor!$B$5,I185,1)</f>
        <v>0</v>
      </c>
      <c r="BM185" s="37">
        <f>Uttag!F185/IF(Uttag!$F$2=Listor!$B$5,I185,1)</f>
        <v>0</v>
      </c>
      <c r="BO185" s="81">
        <f t="shared" si="78"/>
        <v>3</v>
      </c>
      <c r="BP185" s="37">
        <f>IF(OR(BO185&gt;=10,BO185&lt;=4),Indata!$B$9,Indata!$B$10)</f>
        <v>0</v>
      </c>
    </row>
    <row r="186" spans="4:68" x14ac:dyDescent="0.25">
      <c r="D186" s="148">
        <f t="shared" si="89"/>
        <v>45381</v>
      </c>
      <c r="E186" s="140"/>
      <c r="F186" s="141"/>
      <c r="G186" s="148"/>
      <c r="H186" s="37">
        <f t="shared" si="79"/>
        <v>0</v>
      </c>
      <c r="I186" s="81">
        <f>24+SUMIFS(Listor!$C$16:$C$17,Listor!$B$16:$B$17,Uttag!D186)</f>
        <v>23</v>
      </c>
      <c r="J186" s="37">
        <f t="shared" si="61"/>
        <v>0</v>
      </c>
      <c r="L186" s="160"/>
      <c r="M186" s="207">
        <v>1</v>
      </c>
      <c r="N186" s="207">
        <v>0</v>
      </c>
      <c r="O186" s="151"/>
      <c r="P186" s="166"/>
      <c r="Q186" s="167"/>
      <c r="S186" s="37">
        <f t="shared" si="60"/>
        <v>0</v>
      </c>
      <c r="U186" s="37">
        <f>(M186+(1-M186)*(1-N186))*L186*_xlfn.XLOOKUP(BO186,Priser!$A$4:$A$15,Priser!$J$4:$J$15)</f>
        <v>0</v>
      </c>
      <c r="V186" s="37">
        <f>AQ186*(SUMIFS(Priser!$J$4:$J$15,Priser!$A$4:$A$15,BO186)-(SUMIFS(Priser!$H$4:$H$15,Priser!$A$4:$A$15,BO186)/SUMIFS(Priser!$I$4:$I$15,Priser!$A$4:$A$15,BO186)))+AP186*(SUMIFS(Priser!$J$4:$J$15,Priser!$A$4:$A$15,BO186)-Priser!$E$6/SUMIFS(Priser!$I$4:$I$15,Priser!$A$4:$A$15,BO186))+AO186*(SUMIFS(Priser!$J$4:$J$15,Priser!$A$4:$A$15,BO186)-Priser!$D$5/SUMIFS(Priser!$I$4:$I$15,Priser!$A$4:$A$15,BO186))+AN186*(SUMIFS(Priser!$J$4:$J$15,Priser!$A$4:$A$15,BO186)-Priser!$C$4/SUMIFS(Priser!$I$4:$I$15,Priser!$A$4:$A$15,BO186))+AM186*(SUMIFS(Priser!$J$4:$J$15,Priser!$A$4:$A$15,BO186)-Priser!$B$4/SUMIFS(Priser!$I$4:$I$15,Priser!$A$4:$A$15,BO186))</f>
        <v>0</v>
      </c>
      <c r="W186" s="37">
        <f t="shared" si="80"/>
        <v>0</v>
      </c>
      <c r="X186" s="37"/>
      <c r="AA186" s="37">
        <f t="shared" si="62"/>
        <v>0</v>
      </c>
      <c r="AB186" s="37">
        <f t="shared" si="81"/>
        <v>0</v>
      </c>
      <c r="AC186" s="37">
        <f t="shared" si="63"/>
        <v>0</v>
      </c>
      <c r="AD186" s="37">
        <f t="shared" si="82"/>
        <v>0</v>
      </c>
      <c r="AE186" s="37">
        <f>IF(AD186&gt;=Priser!$L$7,Priser!$M$7,IF(AD186&gt;=Priser!$L$6,Priser!$M$6,IF(AD186&gt;=Priser!$L$5,Priser!$M$5,IF(AD186&gt;=Priser!$L$4,Priser!$M$4))))</f>
        <v>0</v>
      </c>
      <c r="AF186" s="37">
        <f>AE186*SUMIFS(Priser!$J$4:$J$15,Priser!$A$4:$A$15,$BO186)*AB186</f>
        <v>0</v>
      </c>
      <c r="AG186" s="37">
        <f t="shared" si="83"/>
        <v>0</v>
      </c>
      <c r="AH186" s="37">
        <f>IF(AG186&gt;=Priser!$N$7,Priser!$O$7,IF(AG186&gt;=Priser!$N$6,Priser!$O$6,IF(AG186&gt;=Priser!$N$5,Priser!$O$5,IF(AG186&gt;=Priser!$N$4,Priser!$O$4))))</f>
        <v>0</v>
      </c>
      <c r="AI186" s="37">
        <f>AH186*SUMIFS(Priser!$J$4:$J$15,Priser!$A$4:$A$15,$BO186)*AC186</f>
        <v>0</v>
      </c>
      <c r="AJ186" s="37"/>
      <c r="AK186" s="37"/>
      <c r="AM186" s="37">
        <f t="shared" si="64"/>
        <v>0</v>
      </c>
      <c r="AN186" s="37">
        <f t="shared" si="65"/>
        <v>0</v>
      </c>
      <c r="AO186" s="37">
        <f t="shared" si="66"/>
        <v>0</v>
      </c>
      <c r="AP186" s="37">
        <f t="shared" si="67"/>
        <v>0</v>
      </c>
      <c r="AQ186" s="37">
        <f t="shared" si="68"/>
        <v>0</v>
      </c>
      <c r="AR186" s="37">
        <f t="shared" si="69"/>
        <v>0</v>
      </c>
      <c r="AS186" s="37">
        <f t="shared" si="70"/>
        <v>0</v>
      </c>
      <c r="AT186" s="37">
        <f t="shared" si="84"/>
        <v>0</v>
      </c>
      <c r="AU186" s="37">
        <f t="shared" si="85"/>
        <v>0</v>
      </c>
      <c r="AV186" s="37">
        <f t="shared" si="86"/>
        <v>0</v>
      </c>
      <c r="AW186" s="37">
        <f t="shared" si="87"/>
        <v>0</v>
      </c>
      <c r="AX186" s="37">
        <f t="shared" si="71"/>
        <v>0</v>
      </c>
      <c r="AY186" s="37"/>
      <c r="AZ186" s="37"/>
      <c r="BB186" s="37">
        <f t="shared" si="72"/>
        <v>0</v>
      </c>
      <c r="BC186" s="37">
        <f t="shared" si="73"/>
        <v>0</v>
      </c>
      <c r="BD186" s="37">
        <f t="shared" si="74"/>
        <v>0</v>
      </c>
      <c r="BE186" s="37">
        <f t="shared" si="75"/>
        <v>0</v>
      </c>
      <c r="BF186" s="37">
        <f t="shared" si="76"/>
        <v>0</v>
      </c>
      <c r="BG186" s="37">
        <f t="shared" si="77"/>
        <v>0</v>
      </c>
      <c r="BH186" s="37">
        <f t="shared" si="88"/>
        <v>0</v>
      </c>
      <c r="BJ186" s="37"/>
      <c r="BL186" s="37">
        <f>IF(Uttag!F186="",Uttag!E186,0)/IF(Uttag!$F$2=Listor!$B$5,I186,1)</f>
        <v>0</v>
      </c>
      <c r="BM186" s="37">
        <f>Uttag!F186/IF(Uttag!$F$2=Listor!$B$5,I186,1)</f>
        <v>0</v>
      </c>
      <c r="BO186" s="81">
        <f t="shared" si="78"/>
        <v>3</v>
      </c>
      <c r="BP186" s="37">
        <f>IF(OR(BO186&gt;=10,BO186&lt;=4),Indata!$B$9,Indata!$B$10)</f>
        <v>0</v>
      </c>
    </row>
    <row r="187" spans="4:68" x14ac:dyDescent="0.25">
      <c r="D187" s="148">
        <f t="shared" si="89"/>
        <v>45382</v>
      </c>
      <c r="E187" s="140"/>
      <c r="F187" s="141"/>
      <c r="G187" s="148"/>
      <c r="H187" s="37">
        <f t="shared" si="79"/>
        <v>0</v>
      </c>
      <c r="I187" s="81">
        <f>24+SUMIFS(Listor!$C$16:$C$17,Listor!$B$16:$B$17,Uttag!D187)</f>
        <v>24</v>
      </c>
      <c r="J187" s="37">
        <f t="shared" si="61"/>
        <v>0</v>
      </c>
      <c r="L187" s="160"/>
      <c r="M187" s="207">
        <v>1</v>
      </c>
      <c r="N187" s="207">
        <v>0</v>
      </c>
      <c r="O187" s="151"/>
      <c r="P187" s="166"/>
      <c r="Q187" s="167"/>
      <c r="S187" s="37">
        <f t="shared" si="60"/>
        <v>0</v>
      </c>
      <c r="U187" s="37">
        <f>(M187+(1-M187)*(1-N187))*L187*_xlfn.XLOOKUP(BO187,Priser!$A$4:$A$15,Priser!$J$4:$J$15)</f>
        <v>0</v>
      </c>
      <c r="V187" s="37">
        <f>AQ187*(SUMIFS(Priser!$J$4:$J$15,Priser!$A$4:$A$15,BO187)-(SUMIFS(Priser!$H$4:$H$15,Priser!$A$4:$A$15,BO187)/SUMIFS(Priser!$I$4:$I$15,Priser!$A$4:$A$15,BO187)))+AP187*(SUMIFS(Priser!$J$4:$J$15,Priser!$A$4:$A$15,BO187)-Priser!$E$6/SUMIFS(Priser!$I$4:$I$15,Priser!$A$4:$A$15,BO187))+AO187*(SUMIFS(Priser!$J$4:$J$15,Priser!$A$4:$A$15,BO187)-Priser!$D$5/SUMIFS(Priser!$I$4:$I$15,Priser!$A$4:$A$15,BO187))+AN187*(SUMIFS(Priser!$J$4:$J$15,Priser!$A$4:$A$15,BO187)-Priser!$C$4/SUMIFS(Priser!$I$4:$I$15,Priser!$A$4:$A$15,BO187))+AM187*(SUMIFS(Priser!$J$4:$J$15,Priser!$A$4:$A$15,BO187)-Priser!$B$4/SUMIFS(Priser!$I$4:$I$15,Priser!$A$4:$A$15,BO187))</f>
        <v>0</v>
      </c>
      <c r="W187" s="37">
        <f t="shared" si="80"/>
        <v>0</v>
      </c>
      <c r="X187" s="37"/>
      <c r="AA187" s="37">
        <f t="shared" si="62"/>
        <v>0</v>
      </c>
      <c r="AB187" s="37">
        <f t="shared" si="81"/>
        <v>0</v>
      </c>
      <c r="AC187" s="37">
        <f t="shared" si="63"/>
        <v>0</v>
      </c>
      <c r="AD187" s="37">
        <f t="shared" si="82"/>
        <v>0</v>
      </c>
      <c r="AE187" s="37">
        <f>IF(AD187&gt;=Priser!$L$7,Priser!$M$7,IF(AD187&gt;=Priser!$L$6,Priser!$M$6,IF(AD187&gt;=Priser!$L$5,Priser!$M$5,IF(AD187&gt;=Priser!$L$4,Priser!$M$4))))</f>
        <v>0</v>
      </c>
      <c r="AF187" s="37">
        <f>AE187*SUMIFS(Priser!$J$4:$J$15,Priser!$A$4:$A$15,$BO187)*AB187</f>
        <v>0</v>
      </c>
      <c r="AG187" s="37">
        <f t="shared" si="83"/>
        <v>0</v>
      </c>
      <c r="AH187" s="37">
        <f>IF(AG187&gt;=Priser!$N$7,Priser!$O$7,IF(AG187&gt;=Priser!$N$6,Priser!$O$6,IF(AG187&gt;=Priser!$N$5,Priser!$O$5,IF(AG187&gt;=Priser!$N$4,Priser!$O$4))))</f>
        <v>0</v>
      </c>
      <c r="AI187" s="37">
        <f>AH187*SUMIFS(Priser!$J$4:$J$15,Priser!$A$4:$A$15,$BO187)*AC187</f>
        <v>0</v>
      </c>
      <c r="AJ187" s="37"/>
      <c r="AK187" s="37"/>
      <c r="AM187" s="37">
        <f t="shared" si="64"/>
        <v>0</v>
      </c>
      <c r="AN187" s="37">
        <f t="shared" si="65"/>
        <v>0</v>
      </c>
      <c r="AO187" s="37">
        <f t="shared" si="66"/>
        <v>0</v>
      </c>
      <c r="AP187" s="37">
        <f t="shared" si="67"/>
        <v>0</v>
      </c>
      <c r="AQ187" s="37">
        <f t="shared" si="68"/>
        <v>0</v>
      </c>
      <c r="AR187" s="37">
        <f t="shared" si="69"/>
        <v>0</v>
      </c>
      <c r="AS187" s="37">
        <f t="shared" si="70"/>
        <v>0</v>
      </c>
      <c r="AT187" s="37">
        <f t="shared" si="84"/>
        <v>0</v>
      </c>
      <c r="AU187" s="37">
        <f t="shared" si="85"/>
        <v>0</v>
      </c>
      <c r="AV187" s="37">
        <f t="shared" si="86"/>
        <v>0</v>
      </c>
      <c r="AW187" s="37">
        <f t="shared" si="87"/>
        <v>0</v>
      </c>
      <c r="AX187" s="37">
        <f t="shared" si="71"/>
        <v>0</v>
      </c>
      <c r="AY187" s="37"/>
      <c r="AZ187" s="37"/>
      <c r="BB187" s="37">
        <f t="shared" si="72"/>
        <v>0</v>
      </c>
      <c r="BC187" s="37">
        <f t="shared" si="73"/>
        <v>0</v>
      </c>
      <c r="BD187" s="37">
        <f t="shared" si="74"/>
        <v>0</v>
      </c>
      <c r="BE187" s="37">
        <f t="shared" si="75"/>
        <v>0</v>
      </c>
      <c r="BF187" s="37">
        <f t="shared" si="76"/>
        <v>0</v>
      </c>
      <c r="BG187" s="37">
        <f t="shared" si="77"/>
        <v>0</v>
      </c>
      <c r="BH187" s="37">
        <f t="shared" si="88"/>
        <v>0</v>
      </c>
      <c r="BJ187" s="37"/>
      <c r="BL187" s="37">
        <f>IF(Uttag!F187="",Uttag!E187,0)/IF(Uttag!$F$2=Listor!$B$5,I187,1)</f>
        <v>0</v>
      </c>
      <c r="BM187" s="37">
        <f>Uttag!F187/IF(Uttag!$F$2=Listor!$B$5,I187,1)</f>
        <v>0</v>
      </c>
      <c r="BO187" s="81">
        <f t="shared" si="78"/>
        <v>3</v>
      </c>
      <c r="BP187" s="37">
        <f>IF(OR(BO187&gt;=10,BO187&lt;=4),Indata!$B$9,Indata!$B$10)</f>
        <v>0</v>
      </c>
    </row>
    <row r="188" spans="4:68" x14ac:dyDescent="0.25">
      <c r="D188" s="148">
        <f t="shared" si="89"/>
        <v>45383</v>
      </c>
      <c r="E188" s="140"/>
      <c r="F188" s="141"/>
      <c r="G188" s="148"/>
      <c r="H188" s="37">
        <f t="shared" si="79"/>
        <v>0</v>
      </c>
      <c r="I188" s="81">
        <f>24+SUMIFS(Listor!$C$16:$C$17,Listor!$B$16:$B$17,Uttag!D188)</f>
        <v>24</v>
      </c>
      <c r="J188" s="37">
        <f t="shared" si="61"/>
        <v>0</v>
      </c>
      <c r="L188" s="160"/>
      <c r="M188" s="207">
        <v>1</v>
      </c>
      <c r="N188" s="207">
        <v>0</v>
      </c>
      <c r="O188" s="151"/>
      <c r="P188" s="166"/>
      <c r="Q188" s="167"/>
      <c r="S188" s="37">
        <f t="shared" si="60"/>
        <v>0</v>
      </c>
      <c r="U188" s="37">
        <f>(M188+(1-M188)*(1-N188))*L188*_xlfn.XLOOKUP(BO188,Priser!$A$4:$A$15,Priser!$J$4:$J$15)</f>
        <v>0</v>
      </c>
      <c r="V188" s="37">
        <f>AQ188*(SUMIFS(Priser!$J$4:$J$15,Priser!$A$4:$A$15,BO188)-(SUMIFS(Priser!$H$4:$H$15,Priser!$A$4:$A$15,BO188)/SUMIFS(Priser!$I$4:$I$15,Priser!$A$4:$A$15,BO188)))+AP188*(SUMIFS(Priser!$J$4:$J$15,Priser!$A$4:$A$15,BO188)-Priser!$E$6/SUMIFS(Priser!$I$4:$I$15,Priser!$A$4:$A$15,BO188))+AO188*(SUMIFS(Priser!$J$4:$J$15,Priser!$A$4:$A$15,BO188)-Priser!$D$5/SUMIFS(Priser!$I$4:$I$15,Priser!$A$4:$A$15,BO188))+AN188*(SUMIFS(Priser!$J$4:$J$15,Priser!$A$4:$A$15,BO188)-Priser!$C$4/SUMIFS(Priser!$I$4:$I$15,Priser!$A$4:$A$15,BO188))+AM188*(SUMIFS(Priser!$J$4:$J$15,Priser!$A$4:$A$15,BO188)-Priser!$B$4/SUMIFS(Priser!$I$4:$I$15,Priser!$A$4:$A$15,BO188))</f>
        <v>0</v>
      </c>
      <c r="W188" s="37">
        <f t="shared" si="80"/>
        <v>0</v>
      </c>
      <c r="X188" s="37"/>
      <c r="AA188" s="37">
        <f t="shared" si="62"/>
        <v>0</v>
      </c>
      <c r="AB188" s="37">
        <f t="shared" si="81"/>
        <v>0</v>
      </c>
      <c r="AC188" s="37">
        <f t="shared" si="63"/>
        <v>0</v>
      </c>
      <c r="AD188" s="37">
        <f t="shared" si="82"/>
        <v>0</v>
      </c>
      <c r="AE188" s="37">
        <f>IF(AD188&gt;=Priser!$L$7,Priser!$M$7,IF(AD188&gt;=Priser!$L$6,Priser!$M$6,IF(AD188&gt;=Priser!$L$5,Priser!$M$5,IF(AD188&gt;=Priser!$L$4,Priser!$M$4))))</f>
        <v>0</v>
      </c>
      <c r="AF188" s="37">
        <f>AE188*SUMIFS(Priser!$J$4:$J$15,Priser!$A$4:$A$15,$BO188)*AB188</f>
        <v>0</v>
      </c>
      <c r="AG188" s="37">
        <f t="shared" si="83"/>
        <v>0</v>
      </c>
      <c r="AH188" s="37">
        <f>IF(AG188&gt;=Priser!$N$7,Priser!$O$7,IF(AG188&gt;=Priser!$N$6,Priser!$O$6,IF(AG188&gt;=Priser!$N$5,Priser!$O$5,IF(AG188&gt;=Priser!$N$4,Priser!$O$4))))</f>
        <v>0</v>
      </c>
      <c r="AI188" s="37">
        <f>AH188*SUMIFS(Priser!$J$4:$J$15,Priser!$A$4:$A$15,$BO188)*AC188</f>
        <v>0</v>
      </c>
      <c r="AJ188" s="37"/>
      <c r="AK188" s="37"/>
      <c r="AM188" s="37">
        <f t="shared" si="64"/>
        <v>0</v>
      </c>
      <c r="AN188" s="37">
        <f t="shared" si="65"/>
        <v>0</v>
      </c>
      <c r="AO188" s="37">
        <f t="shared" si="66"/>
        <v>0</v>
      </c>
      <c r="AP188" s="37">
        <f t="shared" si="67"/>
        <v>0</v>
      </c>
      <c r="AQ188" s="37">
        <f t="shared" si="68"/>
        <v>0</v>
      </c>
      <c r="AR188" s="37">
        <f t="shared" si="69"/>
        <v>0</v>
      </c>
      <c r="AS188" s="37">
        <f t="shared" si="70"/>
        <v>0</v>
      </c>
      <c r="AT188" s="37">
        <f t="shared" si="84"/>
        <v>0</v>
      </c>
      <c r="AU188" s="37">
        <f t="shared" si="85"/>
        <v>0</v>
      </c>
      <c r="AV188" s="37">
        <f t="shared" si="86"/>
        <v>0</v>
      </c>
      <c r="AW188" s="37">
        <f t="shared" si="87"/>
        <v>0</v>
      </c>
      <c r="AX188" s="37">
        <f t="shared" si="71"/>
        <v>0</v>
      </c>
      <c r="AY188" s="37"/>
      <c r="AZ188" s="37"/>
      <c r="BB188" s="37">
        <f t="shared" si="72"/>
        <v>0</v>
      </c>
      <c r="BC188" s="37">
        <f t="shared" si="73"/>
        <v>0</v>
      </c>
      <c r="BD188" s="37">
        <f t="shared" si="74"/>
        <v>0</v>
      </c>
      <c r="BE188" s="37">
        <f t="shared" si="75"/>
        <v>0</v>
      </c>
      <c r="BF188" s="37">
        <f t="shared" si="76"/>
        <v>0</v>
      </c>
      <c r="BG188" s="37">
        <f t="shared" si="77"/>
        <v>0</v>
      </c>
      <c r="BH188" s="37">
        <f t="shared" si="88"/>
        <v>0</v>
      </c>
      <c r="BJ188" s="37"/>
      <c r="BL188" s="37">
        <f>IF(Uttag!F188="",Uttag!E188,0)/IF(Uttag!$F$2=Listor!$B$5,I188,1)</f>
        <v>0</v>
      </c>
      <c r="BM188" s="37">
        <f>Uttag!F188/IF(Uttag!$F$2=Listor!$B$5,I188,1)</f>
        <v>0</v>
      </c>
      <c r="BO188" s="81">
        <f t="shared" si="78"/>
        <v>4</v>
      </c>
      <c r="BP188" s="37">
        <f>IF(OR(BO188&gt;=10,BO188&lt;=4),Indata!$B$9,Indata!$B$10)</f>
        <v>0</v>
      </c>
    </row>
    <row r="189" spans="4:68" x14ac:dyDescent="0.25">
      <c r="D189" s="148">
        <f t="shared" si="89"/>
        <v>45384</v>
      </c>
      <c r="E189" s="140"/>
      <c r="F189" s="141"/>
      <c r="G189" s="148"/>
      <c r="H189" s="37">
        <f t="shared" si="79"/>
        <v>0</v>
      </c>
      <c r="I189" s="81">
        <f>24+SUMIFS(Listor!$C$16:$C$17,Listor!$B$16:$B$17,Uttag!D189)</f>
        <v>24</v>
      </c>
      <c r="J189" s="37">
        <f t="shared" si="61"/>
        <v>0</v>
      </c>
      <c r="L189" s="160"/>
      <c r="M189" s="207">
        <v>1</v>
      </c>
      <c r="N189" s="207">
        <v>0</v>
      </c>
      <c r="O189" s="151"/>
      <c r="P189" s="166"/>
      <c r="Q189" s="167"/>
      <c r="S189" s="37">
        <f t="shared" si="60"/>
        <v>0</v>
      </c>
      <c r="U189" s="37">
        <f>(M189+(1-M189)*(1-N189))*L189*_xlfn.XLOOKUP(BO189,Priser!$A$4:$A$15,Priser!$J$4:$J$15)</f>
        <v>0</v>
      </c>
      <c r="V189" s="37">
        <f>AQ189*(SUMIFS(Priser!$J$4:$J$15,Priser!$A$4:$A$15,BO189)-(SUMIFS(Priser!$H$4:$H$15,Priser!$A$4:$A$15,BO189)/SUMIFS(Priser!$I$4:$I$15,Priser!$A$4:$A$15,BO189)))+AP189*(SUMIFS(Priser!$J$4:$J$15,Priser!$A$4:$A$15,BO189)-Priser!$E$6/SUMIFS(Priser!$I$4:$I$15,Priser!$A$4:$A$15,BO189))+AO189*(SUMIFS(Priser!$J$4:$J$15,Priser!$A$4:$A$15,BO189)-Priser!$D$5/SUMIFS(Priser!$I$4:$I$15,Priser!$A$4:$A$15,BO189))+AN189*(SUMIFS(Priser!$J$4:$J$15,Priser!$A$4:$A$15,BO189)-Priser!$C$4/SUMIFS(Priser!$I$4:$I$15,Priser!$A$4:$A$15,BO189))+AM189*(SUMIFS(Priser!$J$4:$J$15,Priser!$A$4:$A$15,BO189)-Priser!$B$4/SUMIFS(Priser!$I$4:$I$15,Priser!$A$4:$A$15,BO189))</f>
        <v>0</v>
      </c>
      <c r="W189" s="37">
        <f t="shared" si="80"/>
        <v>0</v>
      </c>
      <c r="X189" s="37"/>
      <c r="AA189" s="37">
        <f t="shared" si="62"/>
        <v>0</v>
      </c>
      <c r="AB189" s="37">
        <f t="shared" si="81"/>
        <v>0</v>
      </c>
      <c r="AC189" s="37">
        <f t="shared" si="63"/>
        <v>0</v>
      </c>
      <c r="AD189" s="37">
        <f t="shared" si="82"/>
        <v>0</v>
      </c>
      <c r="AE189" s="37">
        <f>IF(AD189&gt;=Priser!$L$7,Priser!$M$7,IF(AD189&gt;=Priser!$L$6,Priser!$M$6,IF(AD189&gt;=Priser!$L$5,Priser!$M$5,IF(AD189&gt;=Priser!$L$4,Priser!$M$4))))</f>
        <v>0</v>
      </c>
      <c r="AF189" s="37">
        <f>AE189*SUMIFS(Priser!$J$4:$J$15,Priser!$A$4:$A$15,$BO189)*AB189</f>
        <v>0</v>
      </c>
      <c r="AG189" s="37">
        <f t="shared" si="83"/>
        <v>0</v>
      </c>
      <c r="AH189" s="37">
        <f>IF(AG189&gt;=Priser!$N$7,Priser!$O$7,IF(AG189&gt;=Priser!$N$6,Priser!$O$6,IF(AG189&gt;=Priser!$N$5,Priser!$O$5,IF(AG189&gt;=Priser!$N$4,Priser!$O$4))))</f>
        <v>0</v>
      </c>
      <c r="AI189" s="37">
        <f>AH189*SUMIFS(Priser!$J$4:$J$15,Priser!$A$4:$A$15,$BO189)*AC189</f>
        <v>0</v>
      </c>
      <c r="AJ189" s="37"/>
      <c r="AK189" s="37"/>
      <c r="AM189" s="37">
        <f t="shared" si="64"/>
        <v>0</v>
      </c>
      <c r="AN189" s="37">
        <f t="shared" si="65"/>
        <v>0</v>
      </c>
      <c r="AO189" s="37">
        <f t="shared" si="66"/>
        <v>0</v>
      </c>
      <c r="AP189" s="37">
        <f t="shared" si="67"/>
        <v>0</v>
      </c>
      <c r="AQ189" s="37">
        <f t="shared" si="68"/>
        <v>0</v>
      </c>
      <c r="AR189" s="37">
        <f t="shared" si="69"/>
        <v>0</v>
      </c>
      <c r="AS189" s="37">
        <f t="shared" si="70"/>
        <v>0</v>
      </c>
      <c r="AT189" s="37">
        <f t="shared" si="84"/>
        <v>0</v>
      </c>
      <c r="AU189" s="37">
        <f t="shared" si="85"/>
        <v>0</v>
      </c>
      <c r="AV189" s="37">
        <f t="shared" si="86"/>
        <v>0</v>
      </c>
      <c r="AW189" s="37">
        <f t="shared" si="87"/>
        <v>0</v>
      </c>
      <c r="AX189" s="37">
        <f t="shared" si="71"/>
        <v>0</v>
      </c>
      <c r="AY189" s="37"/>
      <c r="AZ189" s="37"/>
      <c r="BB189" s="37">
        <f t="shared" si="72"/>
        <v>0</v>
      </c>
      <c r="BC189" s="37">
        <f t="shared" si="73"/>
        <v>0</v>
      </c>
      <c r="BD189" s="37">
        <f t="shared" si="74"/>
        <v>0</v>
      </c>
      <c r="BE189" s="37">
        <f t="shared" si="75"/>
        <v>0</v>
      </c>
      <c r="BF189" s="37">
        <f t="shared" si="76"/>
        <v>0</v>
      </c>
      <c r="BG189" s="37">
        <f t="shared" si="77"/>
        <v>0</v>
      </c>
      <c r="BH189" s="37">
        <f t="shared" si="88"/>
        <v>0</v>
      </c>
      <c r="BJ189" s="37"/>
      <c r="BL189" s="37">
        <f>IF(Uttag!F189="",Uttag!E189,0)/IF(Uttag!$F$2=Listor!$B$5,I189,1)</f>
        <v>0</v>
      </c>
      <c r="BM189" s="37">
        <f>Uttag!F189/IF(Uttag!$F$2=Listor!$B$5,I189,1)</f>
        <v>0</v>
      </c>
      <c r="BO189" s="81">
        <f t="shared" si="78"/>
        <v>4</v>
      </c>
      <c r="BP189" s="37">
        <f>IF(OR(BO189&gt;=10,BO189&lt;=4),Indata!$B$9,Indata!$B$10)</f>
        <v>0</v>
      </c>
    </row>
    <row r="190" spans="4:68" x14ac:dyDescent="0.25">
      <c r="D190" s="148">
        <f t="shared" si="89"/>
        <v>45385</v>
      </c>
      <c r="E190" s="140"/>
      <c r="F190" s="141"/>
      <c r="G190" s="148"/>
      <c r="H190" s="37">
        <f t="shared" si="79"/>
        <v>0</v>
      </c>
      <c r="I190" s="81">
        <f>24+SUMIFS(Listor!$C$16:$C$17,Listor!$B$16:$B$17,Uttag!D190)</f>
        <v>24</v>
      </c>
      <c r="J190" s="37">
        <f t="shared" si="61"/>
        <v>0</v>
      </c>
      <c r="L190" s="160"/>
      <c r="M190" s="207">
        <v>1</v>
      </c>
      <c r="N190" s="207">
        <v>0</v>
      </c>
      <c r="O190" s="151"/>
      <c r="P190" s="166"/>
      <c r="Q190" s="167"/>
      <c r="S190" s="37">
        <f t="shared" si="60"/>
        <v>0</v>
      </c>
      <c r="U190" s="37">
        <f>(M190+(1-M190)*(1-N190))*L190*_xlfn.XLOOKUP(BO190,Priser!$A$4:$A$15,Priser!$J$4:$J$15)</f>
        <v>0</v>
      </c>
      <c r="V190" s="37">
        <f>AQ190*(SUMIFS(Priser!$J$4:$J$15,Priser!$A$4:$A$15,BO190)-(SUMIFS(Priser!$H$4:$H$15,Priser!$A$4:$A$15,BO190)/SUMIFS(Priser!$I$4:$I$15,Priser!$A$4:$A$15,BO190)))+AP190*(SUMIFS(Priser!$J$4:$J$15,Priser!$A$4:$A$15,BO190)-Priser!$E$6/SUMIFS(Priser!$I$4:$I$15,Priser!$A$4:$A$15,BO190))+AO190*(SUMIFS(Priser!$J$4:$J$15,Priser!$A$4:$A$15,BO190)-Priser!$D$5/SUMIFS(Priser!$I$4:$I$15,Priser!$A$4:$A$15,BO190))+AN190*(SUMIFS(Priser!$J$4:$J$15,Priser!$A$4:$A$15,BO190)-Priser!$C$4/SUMIFS(Priser!$I$4:$I$15,Priser!$A$4:$A$15,BO190))+AM190*(SUMIFS(Priser!$J$4:$J$15,Priser!$A$4:$A$15,BO190)-Priser!$B$4/SUMIFS(Priser!$I$4:$I$15,Priser!$A$4:$A$15,BO190))</f>
        <v>0</v>
      </c>
      <c r="W190" s="37">
        <f t="shared" si="80"/>
        <v>0</v>
      </c>
      <c r="X190" s="37"/>
      <c r="AA190" s="37">
        <f t="shared" si="62"/>
        <v>0</v>
      </c>
      <c r="AB190" s="37">
        <f t="shared" si="81"/>
        <v>0</v>
      </c>
      <c r="AC190" s="37">
        <f t="shared" si="63"/>
        <v>0</v>
      </c>
      <c r="AD190" s="37">
        <f t="shared" si="82"/>
        <v>0</v>
      </c>
      <c r="AE190" s="37">
        <f>IF(AD190&gt;=Priser!$L$7,Priser!$M$7,IF(AD190&gt;=Priser!$L$6,Priser!$M$6,IF(AD190&gt;=Priser!$L$5,Priser!$M$5,IF(AD190&gt;=Priser!$L$4,Priser!$M$4))))</f>
        <v>0</v>
      </c>
      <c r="AF190" s="37">
        <f>AE190*SUMIFS(Priser!$J$4:$J$15,Priser!$A$4:$A$15,$BO190)*AB190</f>
        <v>0</v>
      </c>
      <c r="AG190" s="37">
        <f t="shared" si="83"/>
        <v>0</v>
      </c>
      <c r="AH190" s="37">
        <f>IF(AG190&gt;=Priser!$N$7,Priser!$O$7,IF(AG190&gt;=Priser!$N$6,Priser!$O$6,IF(AG190&gt;=Priser!$N$5,Priser!$O$5,IF(AG190&gt;=Priser!$N$4,Priser!$O$4))))</f>
        <v>0</v>
      </c>
      <c r="AI190" s="37">
        <f>AH190*SUMIFS(Priser!$J$4:$J$15,Priser!$A$4:$A$15,$BO190)*AC190</f>
        <v>0</v>
      </c>
      <c r="AJ190" s="37"/>
      <c r="AK190" s="37"/>
      <c r="AM190" s="37">
        <f t="shared" si="64"/>
        <v>0</v>
      </c>
      <c r="AN190" s="37">
        <f t="shared" si="65"/>
        <v>0</v>
      </c>
      <c r="AO190" s="37">
        <f t="shared" si="66"/>
        <v>0</v>
      </c>
      <c r="AP190" s="37">
        <f t="shared" si="67"/>
        <v>0</v>
      </c>
      <c r="AQ190" s="37">
        <f t="shared" si="68"/>
        <v>0</v>
      </c>
      <c r="AR190" s="37">
        <f t="shared" si="69"/>
        <v>0</v>
      </c>
      <c r="AS190" s="37">
        <f t="shared" si="70"/>
        <v>0</v>
      </c>
      <c r="AT190" s="37">
        <f t="shared" si="84"/>
        <v>0</v>
      </c>
      <c r="AU190" s="37">
        <f t="shared" si="85"/>
        <v>0</v>
      </c>
      <c r="AV190" s="37">
        <f t="shared" si="86"/>
        <v>0</v>
      </c>
      <c r="AW190" s="37">
        <f t="shared" si="87"/>
        <v>0</v>
      </c>
      <c r="AX190" s="37">
        <f t="shared" si="71"/>
        <v>0</v>
      </c>
      <c r="AY190" s="37"/>
      <c r="AZ190" s="37"/>
      <c r="BB190" s="37">
        <f t="shared" si="72"/>
        <v>0</v>
      </c>
      <c r="BC190" s="37">
        <f t="shared" si="73"/>
        <v>0</v>
      </c>
      <c r="BD190" s="37">
        <f t="shared" si="74"/>
        <v>0</v>
      </c>
      <c r="BE190" s="37">
        <f t="shared" si="75"/>
        <v>0</v>
      </c>
      <c r="BF190" s="37">
        <f t="shared" si="76"/>
        <v>0</v>
      </c>
      <c r="BG190" s="37">
        <f t="shared" si="77"/>
        <v>0</v>
      </c>
      <c r="BH190" s="37">
        <f t="shared" si="88"/>
        <v>0</v>
      </c>
      <c r="BJ190" s="37"/>
      <c r="BL190" s="37">
        <f>IF(Uttag!F190="",Uttag!E190,0)/IF(Uttag!$F$2=Listor!$B$5,I190,1)</f>
        <v>0</v>
      </c>
      <c r="BM190" s="37">
        <f>Uttag!F190/IF(Uttag!$F$2=Listor!$B$5,I190,1)</f>
        <v>0</v>
      </c>
      <c r="BO190" s="81">
        <f t="shared" si="78"/>
        <v>4</v>
      </c>
      <c r="BP190" s="37">
        <f>IF(OR(BO190&gt;=10,BO190&lt;=4),Indata!$B$9,Indata!$B$10)</f>
        <v>0</v>
      </c>
    </row>
    <row r="191" spans="4:68" x14ac:dyDescent="0.25">
      <c r="D191" s="148">
        <f t="shared" si="89"/>
        <v>45386</v>
      </c>
      <c r="E191" s="140"/>
      <c r="F191" s="141"/>
      <c r="G191" s="148"/>
      <c r="H191" s="37">
        <f t="shared" si="79"/>
        <v>0</v>
      </c>
      <c r="I191" s="81">
        <f>24+SUMIFS(Listor!$C$16:$C$17,Listor!$B$16:$B$17,Uttag!D191)</f>
        <v>24</v>
      </c>
      <c r="J191" s="37">
        <f t="shared" si="61"/>
        <v>0</v>
      </c>
      <c r="L191" s="160"/>
      <c r="M191" s="207">
        <v>1</v>
      </c>
      <c r="N191" s="207">
        <v>0</v>
      </c>
      <c r="O191" s="151"/>
      <c r="P191" s="166"/>
      <c r="Q191" s="167"/>
      <c r="S191" s="37">
        <f t="shared" si="60"/>
        <v>0</v>
      </c>
      <c r="U191" s="37">
        <f>(M191+(1-M191)*(1-N191))*L191*_xlfn.XLOOKUP(BO191,Priser!$A$4:$A$15,Priser!$J$4:$J$15)</f>
        <v>0</v>
      </c>
      <c r="V191" s="37">
        <f>AQ191*(SUMIFS(Priser!$J$4:$J$15,Priser!$A$4:$A$15,BO191)-(SUMIFS(Priser!$H$4:$H$15,Priser!$A$4:$A$15,BO191)/SUMIFS(Priser!$I$4:$I$15,Priser!$A$4:$A$15,BO191)))+AP191*(SUMIFS(Priser!$J$4:$J$15,Priser!$A$4:$A$15,BO191)-Priser!$E$6/SUMIFS(Priser!$I$4:$I$15,Priser!$A$4:$A$15,BO191))+AO191*(SUMIFS(Priser!$J$4:$J$15,Priser!$A$4:$A$15,BO191)-Priser!$D$5/SUMIFS(Priser!$I$4:$I$15,Priser!$A$4:$A$15,BO191))+AN191*(SUMIFS(Priser!$J$4:$J$15,Priser!$A$4:$A$15,BO191)-Priser!$C$4/SUMIFS(Priser!$I$4:$I$15,Priser!$A$4:$A$15,BO191))+AM191*(SUMIFS(Priser!$J$4:$J$15,Priser!$A$4:$A$15,BO191)-Priser!$B$4/SUMIFS(Priser!$I$4:$I$15,Priser!$A$4:$A$15,BO191))</f>
        <v>0</v>
      </c>
      <c r="W191" s="37">
        <f t="shared" si="80"/>
        <v>0</v>
      </c>
      <c r="X191" s="37"/>
      <c r="AA191" s="37">
        <f t="shared" si="62"/>
        <v>0</v>
      </c>
      <c r="AB191" s="37">
        <f t="shared" si="81"/>
        <v>0</v>
      </c>
      <c r="AC191" s="37">
        <f t="shared" si="63"/>
        <v>0</v>
      </c>
      <c r="AD191" s="37">
        <f t="shared" si="82"/>
        <v>0</v>
      </c>
      <c r="AE191" s="37">
        <f>IF(AD191&gt;=Priser!$L$7,Priser!$M$7,IF(AD191&gt;=Priser!$L$6,Priser!$M$6,IF(AD191&gt;=Priser!$L$5,Priser!$M$5,IF(AD191&gt;=Priser!$L$4,Priser!$M$4))))</f>
        <v>0</v>
      </c>
      <c r="AF191" s="37">
        <f>AE191*SUMIFS(Priser!$J$4:$J$15,Priser!$A$4:$A$15,$BO191)*AB191</f>
        <v>0</v>
      </c>
      <c r="AG191" s="37">
        <f t="shared" si="83"/>
        <v>0</v>
      </c>
      <c r="AH191" s="37">
        <f>IF(AG191&gt;=Priser!$N$7,Priser!$O$7,IF(AG191&gt;=Priser!$N$6,Priser!$O$6,IF(AG191&gt;=Priser!$N$5,Priser!$O$5,IF(AG191&gt;=Priser!$N$4,Priser!$O$4))))</f>
        <v>0</v>
      </c>
      <c r="AI191" s="37">
        <f>AH191*SUMIFS(Priser!$J$4:$J$15,Priser!$A$4:$A$15,$BO191)*AC191</f>
        <v>0</v>
      </c>
      <c r="AJ191" s="37"/>
      <c r="AK191" s="37"/>
      <c r="AM191" s="37">
        <f t="shared" si="64"/>
        <v>0</v>
      </c>
      <c r="AN191" s="37">
        <f t="shared" si="65"/>
        <v>0</v>
      </c>
      <c r="AO191" s="37">
        <f t="shared" si="66"/>
        <v>0</v>
      </c>
      <c r="AP191" s="37">
        <f t="shared" si="67"/>
        <v>0</v>
      </c>
      <c r="AQ191" s="37">
        <f t="shared" si="68"/>
        <v>0</v>
      </c>
      <c r="AR191" s="37">
        <f t="shared" si="69"/>
        <v>0</v>
      </c>
      <c r="AS191" s="37">
        <f t="shared" si="70"/>
        <v>0</v>
      </c>
      <c r="AT191" s="37">
        <f t="shared" si="84"/>
        <v>0</v>
      </c>
      <c r="AU191" s="37">
        <f t="shared" si="85"/>
        <v>0</v>
      </c>
      <c r="AV191" s="37">
        <f t="shared" si="86"/>
        <v>0</v>
      </c>
      <c r="AW191" s="37">
        <f t="shared" si="87"/>
        <v>0</v>
      </c>
      <c r="AX191" s="37">
        <f t="shared" si="71"/>
        <v>0</v>
      </c>
      <c r="AY191" s="37"/>
      <c r="AZ191" s="37"/>
      <c r="BB191" s="37">
        <f t="shared" si="72"/>
        <v>0</v>
      </c>
      <c r="BC191" s="37">
        <f t="shared" si="73"/>
        <v>0</v>
      </c>
      <c r="BD191" s="37">
        <f t="shared" si="74"/>
        <v>0</v>
      </c>
      <c r="BE191" s="37">
        <f t="shared" si="75"/>
        <v>0</v>
      </c>
      <c r="BF191" s="37">
        <f t="shared" si="76"/>
        <v>0</v>
      </c>
      <c r="BG191" s="37">
        <f t="shared" si="77"/>
        <v>0</v>
      </c>
      <c r="BH191" s="37">
        <f t="shared" si="88"/>
        <v>0</v>
      </c>
      <c r="BJ191" s="37"/>
      <c r="BL191" s="37">
        <f>IF(Uttag!F191="",Uttag!E191,0)/IF(Uttag!$F$2=Listor!$B$5,I191,1)</f>
        <v>0</v>
      </c>
      <c r="BM191" s="37">
        <f>Uttag!F191/IF(Uttag!$F$2=Listor!$B$5,I191,1)</f>
        <v>0</v>
      </c>
      <c r="BO191" s="81">
        <f t="shared" si="78"/>
        <v>4</v>
      </c>
      <c r="BP191" s="37">
        <f>IF(OR(BO191&gt;=10,BO191&lt;=4),Indata!$B$9,Indata!$B$10)</f>
        <v>0</v>
      </c>
    </row>
    <row r="192" spans="4:68" x14ac:dyDescent="0.25">
      <c r="D192" s="148">
        <f t="shared" si="89"/>
        <v>45387</v>
      </c>
      <c r="E192" s="140"/>
      <c r="F192" s="141"/>
      <c r="G192" s="148"/>
      <c r="H192" s="37">
        <f t="shared" si="79"/>
        <v>0</v>
      </c>
      <c r="I192" s="81">
        <f>24+SUMIFS(Listor!$C$16:$C$17,Listor!$B$16:$B$17,Uttag!D192)</f>
        <v>24</v>
      </c>
      <c r="J192" s="37">
        <f t="shared" si="61"/>
        <v>0</v>
      </c>
      <c r="L192" s="160"/>
      <c r="M192" s="207">
        <v>1</v>
      </c>
      <c r="N192" s="207">
        <v>0</v>
      </c>
      <c r="O192" s="151"/>
      <c r="P192" s="166"/>
      <c r="Q192" s="167"/>
      <c r="S192" s="37">
        <f t="shared" si="60"/>
        <v>0</v>
      </c>
      <c r="U192" s="37">
        <f>(M192+(1-M192)*(1-N192))*L192*_xlfn.XLOOKUP(BO192,Priser!$A$4:$A$15,Priser!$J$4:$J$15)</f>
        <v>0</v>
      </c>
      <c r="V192" s="37">
        <f>AQ192*(SUMIFS(Priser!$J$4:$J$15,Priser!$A$4:$A$15,BO192)-(SUMIFS(Priser!$H$4:$H$15,Priser!$A$4:$A$15,BO192)/SUMIFS(Priser!$I$4:$I$15,Priser!$A$4:$A$15,BO192)))+AP192*(SUMIFS(Priser!$J$4:$J$15,Priser!$A$4:$A$15,BO192)-Priser!$E$6/SUMIFS(Priser!$I$4:$I$15,Priser!$A$4:$A$15,BO192))+AO192*(SUMIFS(Priser!$J$4:$J$15,Priser!$A$4:$A$15,BO192)-Priser!$D$5/SUMIFS(Priser!$I$4:$I$15,Priser!$A$4:$A$15,BO192))+AN192*(SUMIFS(Priser!$J$4:$J$15,Priser!$A$4:$A$15,BO192)-Priser!$C$4/SUMIFS(Priser!$I$4:$I$15,Priser!$A$4:$A$15,BO192))+AM192*(SUMIFS(Priser!$J$4:$J$15,Priser!$A$4:$A$15,BO192)-Priser!$B$4/SUMIFS(Priser!$I$4:$I$15,Priser!$A$4:$A$15,BO192))</f>
        <v>0</v>
      </c>
      <c r="W192" s="37">
        <f t="shared" si="80"/>
        <v>0</v>
      </c>
      <c r="X192" s="37"/>
      <c r="AA192" s="37">
        <f t="shared" si="62"/>
        <v>0</v>
      </c>
      <c r="AB192" s="37">
        <f t="shared" si="81"/>
        <v>0</v>
      </c>
      <c r="AC192" s="37">
        <f t="shared" si="63"/>
        <v>0</v>
      </c>
      <c r="AD192" s="37">
        <f t="shared" si="82"/>
        <v>0</v>
      </c>
      <c r="AE192" s="37">
        <f>IF(AD192&gt;=Priser!$L$7,Priser!$M$7,IF(AD192&gt;=Priser!$L$6,Priser!$M$6,IF(AD192&gt;=Priser!$L$5,Priser!$M$5,IF(AD192&gt;=Priser!$L$4,Priser!$M$4))))</f>
        <v>0</v>
      </c>
      <c r="AF192" s="37">
        <f>AE192*SUMIFS(Priser!$J$4:$J$15,Priser!$A$4:$A$15,$BO192)*AB192</f>
        <v>0</v>
      </c>
      <c r="AG192" s="37">
        <f t="shared" si="83"/>
        <v>0</v>
      </c>
      <c r="AH192" s="37">
        <f>IF(AG192&gt;=Priser!$N$7,Priser!$O$7,IF(AG192&gt;=Priser!$N$6,Priser!$O$6,IF(AG192&gt;=Priser!$N$5,Priser!$O$5,IF(AG192&gt;=Priser!$N$4,Priser!$O$4))))</f>
        <v>0</v>
      </c>
      <c r="AI192" s="37">
        <f>AH192*SUMIFS(Priser!$J$4:$J$15,Priser!$A$4:$A$15,$BO192)*AC192</f>
        <v>0</v>
      </c>
      <c r="AJ192" s="37"/>
      <c r="AK192" s="37"/>
      <c r="AM192" s="37">
        <f t="shared" si="64"/>
        <v>0</v>
      </c>
      <c r="AN192" s="37">
        <f t="shared" si="65"/>
        <v>0</v>
      </c>
      <c r="AO192" s="37">
        <f t="shared" si="66"/>
        <v>0</v>
      </c>
      <c r="AP192" s="37">
        <f t="shared" si="67"/>
        <v>0</v>
      </c>
      <c r="AQ192" s="37">
        <f t="shared" si="68"/>
        <v>0</v>
      </c>
      <c r="AR192" s="37">
        <f t="shared" si="69"/>
        <v>0</v>
      </c>
      <c r="AS192" s="37">
        <f t="shared" si="70"/>
        <v>0</v>
      </c>
      <c r="AT192" s="37">
        <f t="shared" si="84"/>
        <v>0</v>
      </c>
      <c r="AU192" s="37">
        <f t="shared" si="85"/>
        <v>0</v>
      </c>
      <c r="AV192" s="37">
        <f t="shared" si="86"/>
        <v>0</v>
      </c>
      <c r="AW192" s="37">
        <f t="shared" si="87"/>
        <v>0</v>
      </c>
      <c r="AX192" s="37">
        <f t="shared" si="71"/>
        <v>0</v>
      </c>
      <c r="AY192" s="37"/>
      <c r="AZ192" s="37"/>
      <c r="BB192" s="37">
        <f t="shared" si="72"/>
        <v>0</v>
      </c>
      <c r="BC192" s="37">
        <f t="shared" si="73"/>
        <v>0</v>
      </c>
      <c r="BD192" s="37">
        <f t="shared" si="74"/>
        <v>0</v>
      </c>
      <c r="BE192" s="37">
        <f t="shared" si="75"/>
        <v>0</v>
      </c>
      <c r="BF192" s="37">
        <f t="shared" si="76"/>
        <v>0</v>
      </c>
      <c r="BG192" s="37">
        <f t="shared" si="77"/>
        <v>0</v>
      </c>
      <c r="BH192" s="37">
        <f t="shared" si="88"/>
        <v>0</v>
      </c>
      <c r="BJ192" s="37"/>
      <c r="BL192" s="37">
        <f>IF(Uttag!F192="",Uttag!E192,0)/IF(Uttag!$F$2=Listor!$B$5,I192,1)</f>
        <v>0</v>
      </c>
      <c r="BM192" s="37">
        <f>Uttag!F192/IF(Uttag!$F$2=Listor!$B$5,I192,1)</f>
        <v>0</v>
      </c>
      <c r="BO192" s="81">
        <f t="shared" si="78"/>
        <v>4</v>
      </c>
      <c r="BP192" s="37">
        <f>IF(OR(BO192&gt;=10,BO192&lt;=4),Indata!$B$9,Indata!$B$10)</f>
        <v>0</v>
      </c>
    </row>
    <row r="193" spans="4:68" x14ac:dyDescent="0.25">
      <c r="D193" s="148">
        <f t="shared" si="89"/>
        <v>45388</v>
      </c>
      <c r="E193" s="140"/>
      <c r="F193" s="141"/>
      <c r="G193" s="148"/>
      <c r="H193" s="37">
        <f t="shared" si="79"/>
        <v>0</v>
      </c>
      <c r="I193" s="81">
        <f>24+SUMIFS(Listor!$C$16:$C$17,Listor!$B$16:$B$17,Uttag!D193)</f>
        <v>24</v>
      </c>
      <c r="J193" s="37">
        <f t="shared" si="61"/>
        <v>0</v>
      </c>
      <c r="L193" s="160"/>
      <c r="M193" s="207">
        <v>1</v>
      </c>
      <c r="N193" s="207">
        <v>0</v>
      </c>
      <c r="O193" s="151"/>
      <c r="P193" s="166"/>
      <c r="Q193" s="167"/>
      <c r="S193" s="37">
        <f t="shared" si="60"/>
        <v>0</v>
      </c>
      <c r="U193" s="37">
        <f>(M193+(1-M193)*(1-N193))*L193*_xlfn.XLOOKUP(BO193,Priser!$A$4:$A$15,Priser!$J$4:$J$15)</f>
        <v>0</v>
      </c>
      <c r="V193" s="37">
        <f>AQ193*(SUMIFS(Priser!$J$4:$J$15,Priser!$A$4:$A$15,BO193)-(SUMIFS(Priser!$H$4:$H$15,Priser!$A$4:$A$15,BO193)/SUMIFS(Priser!$I$4:$I$15,Priser!$A$4:$A$15,BO193)))+AP193*(SUMIFS(Priser!$J$4:$J$15,Priser!$A$4:$A$15,BO193)-Priser!$E$6/SUMIFS(Priser!$I$4:$I$15,Priser!$A$4:$A$15,BO193))+AO193*(SUMIFS(Priser!$J$4:$J$15,Priser!$A$4:$A$15,BO193)-Priser!$D$5/SUMIFS(Priser!$I$4:$I$15,Priser!$A$4:$A$15,BO193))+AN193*(SUMIFS(Priser!$J$4:$J$15,Priser!$A$4:$A$15,BO193)-Priser!$C$4/SUMIFS(Priser!$I$4:$I$15,Priser!$A$4:$A$15,BO193))+AM193*(SUMIFS(Priser!$J$4:$J$15,Priser!$A$4:$A$15,BO193)-Priser!$B$4/SUMIFS(Priser!$I$4:$I$15,Priser!$A$4:$A$15,BO193))</f>
        <v>0</v>
      </c>
      <c r="W193" s="37">
        <f t="shared" si="80"/>
        <v>0</v>
      </c>
      <c r="X193" s="37"/>
      <c r="AA193" s="37">
        <f t="shared" si="62"/>
        <v>0</v>
      </c>
      <c r="AB193" s="37">
        <f t="shared" si="81"/>
        <v>0</v>
      </c>
      <c r="AC193" s="37">
        <f t="shared" si="63"/>
        <v>0</v>
      </c>
      <c r="AD193" s="37">
        <f t="shared" si="82"/>
        <v>0</v>
      </c>
      <c r="AE193" s="37">
        <f>IF(AD193&gt;=Priser!$L$7,Priser!$M$7,IF(AD193&gt;=Priser!$L$6,Priser!$M$6,IF(AD193&gt;=Priser!$L$5,Priser!$M$5,IF(AD193&gt;=Priser!$L$4,Priser!$M$4))))</f>
        <v>0</v>
      </c>
      <c r="AF193" s="37">
        <f>AE193*SUMIFS(Priser!$J$4:$J$15,Priser!$A$4:$A$15,$BO193)*AB193</f>
        <v>0</v>
      </c>
      <c r="AG193" s="37">
        <f t="shared" si="83"/>
        <v>0</v>
      </c>
      <c r="AH193" s="37">
        <f>IF(AG193&gt;=Priser!$N$7,Priser!$O$7,IF(AG193&gt;=Priser!$N$6,Priser!$O$6,IF(AG193&gt;=Priser!$N$5,Priser!$O$5,IF(AG193&gt;=Priser!$N$4,Priser!$O$4))))</f>
        <v>0</v>
      </c>
      <c r="AI193" s="37">
        <f>AH193*SUMIFS(Priser!$J$4:$J$15,Priser!$A$4:$A$15,$BO193)*AC193</f>
        <v>0</v>
      </c>
      <c r="AJ193" s="37"/>
      <c r="AK193" s="37"/>
      <c r="AM193" s="37">
        <f t="shared" si="64"/>
        <v>0</v>
      </c>
      <c r="AN193" s="37">
        <f t="shared" si="65"/>
        <v>0</v>
      </c>
      <c r="AO193" s="37">
        <f t="shared" si="66"/>
        <v>0</v>
      </c>
      <c r="AP193" s="37">
        <f t="shared" si="67"/>
        <v>0</v>
      </c>
      <c r="AQ193" s="37">
        <f t="shared" si="68"/>
        <v>0</v>
      </c>
      <c r="AR193" s="37">
        <f t="shared" si="69"/>
        <v>0</v>
      </c>
      <c r="AS193" s="37">
        <f t="shared" si="70"/>
        <v>0</v>
      </c>
      <c r="AT193" s="37">
        <f t="shared" si="84"/>
        <v>0</v>
      </c>
      <c r="AU193" s="37">
        <f t="shared" si="85"/>
        <v>0</v>
      </c>
      <c r="AV193" s="37">
        <f t="shared" si="86"/>
        <v>0</v>
      </c>
      <c r="AW193" s="37">
        <f t="shared" si="87"/>
        <v>0</v>
      </c>
      <c r="AX193" s="37">
        <f t="shared" si="71"/>
        <v>0</v>
      </c>
      <c r="AY193" s="37"/>
      <c r="AZ193" s="37"/>
      <c r="BB193" s="37">
        <f t="shared" si="72"/>
        <v>0</v>
      </c>
      <c r="BC193" s="37">
        <f t="shared" si="73"/>
        <v>0</v>
      </c>
      <c r="BD193" s="37">
        <f t="shared" si="74"/>
        <v>0</v>
      </c>
      <c r="BE193" s="37">
        <f t="shared" si="75"/>
        <v>0</v>
      </c>
      <c r="BF193" s="37">
        <f t="shared" si="76"/>
        <v>0</v>
      </c>
      <c r="BG193" s="37">
        <f t="shared" si="77"/>
        <v>0</v>
      </c>
      <c r="BH193" s="37">
        <f t="shared" si="88"/>
        <v>0</v>
      </c>
      <c r="BJ193" s="37"/>
      <c r="BL193" s="37">
        <f>IF(Uttag!F193="",Uttag!E193,0)/IF(Uttag!$F$2=Listor!$B$5,I193,1)</f>
        <v>0</v>
      </c>
      <c r="BM193" s="37">
        <f>Uttag!F193/IF(Uttag!$F$2=Listor!$B$5,I193,1)</f>
        <v>0</v>
      </c>
      <c r="BO193" s="81">
        <f t="shared" si="78"/>
        <v>4</v>
      </c>
      <c r="BP193" s="37">
        <f>IF(OR(BO193&gt;=10,BO193&lt;=4),Indata!$B$9,Indata!$B$10)</f>
        <v>0</v>
      </c>
    </row>
    <row r="194" spans="4:68" x14ac:dyDescent="0.25">
      <c r="D194" s="148">
        <f t="shared" si="89"/>
        <v>45389</v>
      </c>
      <c r="E194" s="140"/>
      <c r="F194" s="141"/>
      <c r="G194" s="148"/>
      <c r="H194" s="37">
        <f t="shared" si="79"/>
        <v>0</v>
      </c>
      <c r="I194" s="81">
        <f>24+SUMIFS(Listor!$C$16:$C$17,Listor!$B$16:$B$17,Uttag!D194)</f>
        <v>24</v>
      </c>
      <c r="J194" s="37">
        <f t="shared" si="61"/>
        <v>0</v>
      </c>
      <c r="L194" s="160"/>
      <c r="M194" s="207">
        <v>1</v>
      </c>
      <c r="N194" s="207">
        <v>0</v>
      </c>
      <c r="O194" s="151"/>
      <c r="P194" s="166"/>
      <c r="Q194" s="167"/>
      <c r="S194" s="37">
        <f t="shared" si="60"/>
        <v>0</v>
      </c>
      <c r="U194" s="37">
        <f>(M194+(1-M194)*(1-N194))*L194*_xlfn.XLOOKUP(BO194,Priser!$A$4:$A$15,Priser!$J$4:$J$15)</f>
        <v>0</v>
      </c>
      <c r="V194" s="37">
        <f>AQ194*(SUMIFS(Priser!$J$4:$J$15,Priser!$A$4:$A$15,BO194)-(SUMIFS(Priser!$H$4:$H$15,Priser!$A$4:$A$15,BO194)/SUMIFS(Priser!$I$4:$I$15,Priser!$A$4:$A$15,BO194)))+AP194*(SUMIFS(Priser!$J$4:$J$15,Priser!$A$4:$A$15,BO194)-Priser!$E$6/SUMIFS(Priser!$I$4:$I$15,Priser!$A$4:$A$15,BO194))+AO194*(SUMIFS(Priser!$J$4:$J$15,Priser!$A$4:$A$15,BO194)-Priser!$D$5/SUMIFS(Priser!$I$4:$I$15,Priser!$A$4:$A$15,BO194))+AN194*(SUMIFS(Priser!$J$4:$J$15,Priser!$A$4:$A$15,BO194)-Priser!$C$4/SUMIFS(Priser!$I$4:$I$15,Priser!$A$4:$A$15,BO194))+AM194*(SUMIFS(Priser!$J$4:$J$15,Priser!$A$4:$A$15,BO194)-Priser!$B$4/SUMIFS(Priser!$I$4:$I$15,Priser!$A$4:$A$15,BO194))</f>
        <v>0</v>
      </c>
      <c r="W194" s="37">
        <f t="shared" si="80"/>
        <v>0</v>
      </c>
      <c r="X194" s="37"/>
      <c r="AA194" s="37">
        <f t="shared" si="62"/>
        <v>0</v>
      </c>
      <c r="AB194" s="37">
        <f t="shared" si="81"/>
        <v>0</v>
      </c>
      <c r="AC194" s="37">
        <f t="shared" si="63"/>
        <v>0</v>
      </c>
      <c r="AD194" s="37">
        <f t="shared" si="82"/>
        <v>0</v>
      </c>
      <c r="AE194" s="37">
        <f>IF(AD194&gt;=Priser!$L$7,Priser!$M$7,IF(AD194&gt;=Priser!$L$6,Priser!$M$6,IF(AD194&gt;=Priser!$L$5,Priser!$M$5,IF(AD194&gt;=Priser!$L$4,Priser!$M$4))))</f>
        <v>0</v>
      </c>
      <c r="AF194" s="37">
        <f>AE194*SUMIFS(Priser!$J$4:$J$15,Priser!$A$4:$A$15,$BO194)*AB194</f>
        <v>0</v>
      </c>
      <c r="AG194" s="37">
        <f t="shared" si="83"/>
        <v>0</v>
      </c>
      <c r="AH194" s="37">
        <f>IF(AG194&gt;=Priser!$N$7,Priser!$O$7,IF(AG194&gt;=Priser!$N$6,Priser!$O$6,IF(AG194&gt;=Priser!$N$5,Priser!$O$5,IF(AG194&gt;=Priser!$N$4,Priser!$O$4))))</f>
        <v>0</v>
      </c>
      <c r="AI194" s="37">
        <f>AH194*SUMIFS(Priser!$J$4:$J$15,Priser!$A$4:$A$15,$BO194)*AC194</f>
        <v>0</v>
      </c>
      <c r="AJ194" s="37"/>
      <c r="AK194" s="37"/>
      <c r="AM194" s="37">
        <f t="shared" si="64"/>
        <v>0</v>
      </c>
      <c r="AN194" s="37">
        <f t="shared" si="65"/>
        <v>0</v>
      </c>
      <c r="AO194" s="37">
        <f t="shared" si="66"/>
        <v>0</v>
      </c>
      <c r="AP194" s="37">
        <f t="shared" si="67"/>
        <v>0</v>
      </c>
      <c r="AQ194" s="37">
        <f t="shared" si="68"/>
        <v>0</v>
      </c>
      <c r="AR194" s="37">
        <f t="shared" si="69"/>
        <v>0</v>
      </c>
      <c r="AS194" s="37">
        <f t="shared" si="70"/>
        <v>0</v>
      </c>
      <c r="AT194" s="37">
        <f t="shared" si="84"/>
        <v>0</v>
      </c>
      <c r="AU194" s="37">
        <f t="shared" si="85"/>
        <v>0</v>
      </c>
      <c r="AV194" s="37">
        <f t="shared" si="86"/>
        <v>0</v>
      </c>
      <c r="AW194" s="37">
        <f t="shared" si="87"/>
        <v>0</v>
      </c>
      <c r="AX194" s="37">
        <f t="shared" si="71"/>
        <v>0</v>
      </c>
      <c r="AY194" s="37"/>
      <c r="AZ194" s="37"/>
      <c r="BB194" s="37">
        <f t="shared" si="72"/>
        <v>0</v>
      </c>
      <c r="BC194" s="37">
        <f t="shared" si="73"/>
        <v>0</v>
      </c>
      <c r="BD194" s="37">
        <f t="shared" si="74"/>
        <v>0</v>
      </c>
      <c r="BE194" s="37">
        <f t="shared" si="75"/>
        <v>0</v>
      </c>
      <c r="BF194" s="37">
        <f t="shared" si="76"/>
        <v>0</v>
      </c>
      <c r="BG194" s="37">
        <f t="shared" si="77"/>
        <v>0</v>
      </c>
      <c r="BH194" s="37">
        <f t="shared" si="88"/>
        <v>0</v>
      </c>
      <c r="BJ194" s="37"/>
      <c r="BL194" s="37">
        <f>IF(Uttag!F194="",Uttag!E194,0)/IF(Uttag!$F$2=Listor!$B$5,I194,1)</f>
        <v>0</v>
      </c>
      <c r="BM194" s="37">
        <f>Uttag!F194/IF(Uttag!$F$2=Listor!$B$5,I194,1)</f>
        <v>0</v>
      </c>
      <c r="BO194" s="81">
        <f t="shared" si="78"/>
        <v>4</v>
      </c>
      <c r="BP194" s="37">
        <f>IF(OR(BO194&gt;=10,BO194&lt;=4),Indata!$B$9,Indata!$B$10)</f>
        <v>0</v>
      </c>
    </row>
    <row r="195" spans="4:68" x14ac:dyDescent="0.25">
      <c r="D195" s="148">
        <f t="shared" si="89"/>
        <v>45390</v>
      </c>
      <c r="E195" s="140"/>
      <c r="F195" s="141"/>
      <c r="G195" s="148"/>
      <c r="H195" s="37">
        <f t="shared" si="79"/>
        <v>0</v>
      </c>
      <c r="I195" s="81">
        <f>24+SUMIFS(Listor!$C$16:$C$17,Listor!$B$16:$B$17,Uttag!D195)</f>
        <v>24</v>
      </c>
      <c r="J195" s="37">
        <f t="shared" si="61"/>
        <v>0</v>
      </c>
      <c r="L195" s="160"/>
      <c r="M195" s="207">
        <v>1</v>
      </c>
      <c r="N195" s="207">
        <v>0</v>
      </c>
      <c r="O195" s="151"/>
      <c r="P195" s="166"/>
      <c r="Q195" s="167"/>
      <c r="S195" s="37">
        <f t="shared" si="60"/>
        <v>0</v>
      </c>
      <c r="U195" s="37">
        <f>(M195+(1-M195)*(1-N195))*L195*_xlfn.XLOOKUP(BO195,Priser!$A$4:$A$15,Priser!$J$4:$J$15)</f>
        <v>0</v>
      </c>
      <c r="V195" s="37">
        <f>AQ195*(SUMIFS(Priser!$J$4:$J$15,Priser!$A$4:$A$15,BO195)-(SUMIFS(Priser!$H$4:$H$15,Priser!$A$4:$A$15,BO195)/SUMIFS(Priser!$I$4:$I$15,Priser!$A$4:$A$15,BO195)))+AP195*(SUMIFS(Priser!$J$4:$J$15,Priser!$A$4:$A$15,BO195)-Priser!$E$6/SUMIFS(Priser!$I$4:$I$15,Priser!$A$4:$A$15,BO195))+AO195*(SUMIFS(Priser!$J$4:$J$15,Priser!$A$4:$A$15,BO195)-Priser!$D$5/SUMIFS(Priser!$I$4:$I$15,Priser!$A$4:$A$15,BO195))+AN195*(SUMIFS(Priser!$J$4:$J$15,Priser!$A$4:$A$15,BO195)-Priser!$C$4/SUMIFS(Priser!$I$4:$I$15,Priser!$A$4:$A$15,BO195))+AM195*(SUMIFS(Priser!$J$4:$J$15,Priser!$A$4:$A$15,BO195)-Priser!$B$4/SUMIFS(Priser!$I$4:$I$15,Priser!$A$4:$A$15,BO195))</f>
        <v>0</v>
      </c>
      <c r="W195" s="37">
        <f t="shared" si="80"/>
        <v>0</v>
      </c>
      <c r="X195" s="37"/>
      <c r="AA195" s="37">
        <f t="shared" si="62"/>
        <v>0</v>
      </c>
      <c r="AB195" s="37">
        <f t="shared" si="81"/>
        <v>0</v>
      </c>
      <c r="AC195" s="37">
        <f t="shared" si="63"/>
        <v>0</v>
      </c>
      <c r="AD195" s="37">
        <f t="shared" si="82"/>
        <v>0</v>
      </c>
      <c r="AE195" s="37">
        <f>IF(AD195&gt;=Priser!$L$7,Priser!$M$7,IF(AD195&gt;=Priser!$L$6,Priser!$M$6,IF(AD195&gt;=Priser!$L$5,Priser!$M$5,IF(AD195&gt;=Priser!$L$4,Priser!$M$4))))</f>
        <v>0</v>
      </c>
      <c r="AF195" s="37">
        <f>AE195*SUMIFS(Priser!$J$4:$J$15,Priser!$A$4:$A$15,$BO195)*AB195</f>
        <v>0</v>
      </c>
      <c r="AG195" s="37">
        <f t="shared" si="83"/>
        <v>0</v>
      </c>
      <c r="AH195" s="37">
        <f>IF(AG195&gt;=Priser!$N$7,Priser!$O$7,IF(AG195&gt;=Priser!$N$6,Priser!$O$6,IF(AG195&gt;=Priser!$N$5,Priser!$O$5,IF(AG195&gt;=Priser!$N$4,Priser!$O$4))))</f>
        <v>0</v>
      </c>
      <c r="AI195" s="37">
        <f>AH195*SUMIFS(Priser!$J$4:$J$15,Priser!$A$4:$A$15,$BO195)*AC195</f>
        <v>0</v>
      </c>
      <c r="AJ195" s="37"/>
      <c r="AK195" s="37"/>
      <c r="AM195" s="37">
        <f t="shared" si="64"/>
        <v>0</v>
      </c>
      <c r="AN195" s="37">
        <f t="shared" si="65"/>
        <v>0</v>
      </c>
      <c r="AO195" s="37">
        <f t="shared" si="66"/>
        <v>0</v>
      </c>
      <c r="AP195" s="37">
        <f t="shared" si="67"/>
        <v>0</v>
      </c>
      <c r="AQ195" s="37">
        <f t="shared" si="68"/>
        <v>0</v>
      </c>
      <c r="AR195" s="37">
        <f t="shared" si="69"/>
        <v>0</v>
      </c>
      <c r="AS195" s="37">
        <f t="shared" si="70"/>
        <v>0</v>
      </c>
      <c r="AT195" s="37">
        <f t="shared" si="84"/>
        <v>0</v>
      </c>
      <c r="AU195" s="37">
        <f t="shared" si="85"/>
        <v>0</v>
      </c>
      <c r="AV195" s="37">
        <f t="shared" si="86"/>
        <v>0</v>
      </c>
      <c r="AW195" s="37">
        <f t="shared" si="87"/>
        <v>0</v>
      </c>
      <c r="AX195" s="37">
        <f t="shared" si="71"/>
        <v>0</v>
      </c>
      <c r="AY195" s="37"/>
      <c r="AZ195" s="37"/>
      <c r="BB195" s="37">
        <f t="shared" si="72"/>
        <v>0</v>
      </c>
      <c r="BC195" s="37">
        <f t="shared" si="73"/>
        <v>0</v>
      </c>
      <c r="BD195" s="37">
        <f t="shared" si="74"/>
        <v>0</v>
      </c>
      <c r="BE195" s="37">
        <f t="shared" si="75"/>
        <v>0</v>
      </c>
      <c r="BF195" s="37">
        <f t="shared" si="76"/>
        <v>0</v>
      </c>
      <c r="BG195" s="37">
        <f t="shared" si="77"/>
        <v>0</v>
      </c>
      <c r="BH195" s="37">
        <f t="shared" si="88"/>
        <v>0</v>
      </c>
      <c r="BJ195" s="37"/>
      <c r="BL195" s="37">
        <f>IF(Uttag!F195="",Uttag!E195,0)/IF(Uttag!$F$2=Listor!$B$5,I195,1)</f>
        <v>0</v>
      </c>
      <c r="BM195" s="37">
        <f>Uttag!F195/IF(Uttag!$F$2=Listor!$B$5,I195,1)</f>
        <v>0</v>
      </c>
      <c r="BO195" s="81">
        <f t="shared" si="78"/>
        <v>4</v>
      </c>
      <c r="BP195" s="37">
        <f>IF(OR(BO195&gt;=10,BO195&lt;=4),Indata!$B$9,Indata!$B$10)</f>
        <v>0</v>
      </c>
    </row>
    <row r="196" spans="4:68" x14ac:dyDescent="0.25">
      <c r="D196" s="148">
        <f t="shared" si="89"/>
        <v>45391</v>
      </c>
      <c r="E196" s="140"/>
      <c r="F196" s="141"/>
      <c r="G196" s="148"/>
      <c r="H196" s="37">
        <f t="shared" si="79"/>
        <v>0</v>
      </c>
      <c r="I196" s="81">
        <f>24+SUMIFS(Listor!$C$16:$C$17,Listor!$B$16:$B$17,Uttag!D196)</f>
        <v>24</v>
      </c>
      <c r="J196" s="37">
        <f t="shared" si="61"/>
        <v>0</v>
      </c>
      <c r="L196" s="160"/>
      <c r="M196" s="207">
        <v>1</v>
      </c>
      <c r="N196" s="207">
        <v>0</v>
      </c>
      <c r="O196" s="151"/>
      <c r="P196" s="166"/>
      <c r="Q196" s="167"/>
      <c r="S196" s="37">
        <f t="shared" ref="S196:S259" si="90">BH196</f>
        <v>0</v>
      </c>
      <c r="U196" s="37">
        <f>(M196+(1-M196)*(1-N196))*L196*_xlfn.XLOOKUP(BO196,Priser!$A$4:$A$15,Priser!$J$4:$J$15)</f>
        <v>0</v>
      </c>
      <c r="V196" s="37">
        <f>AQ196*(SUMIFS(Priser!$J$4:$J$15,Priser!$A$4:$A$15,BO196)-(SUMIFS(Priser!$H$4:$H$15,Priser!$A$4:$A$15,BO196)/SUMIFS(Priser!$I$4:$I$15,Priser!$A$4:$A$15,BO196)))+AP196*(SUMIFS(Priser!$J$4:$J$15,Priser!$A$4:$A$15,BO196)-Priser!$E$6/SUMIFS(Priser!$I$4:$I$15,Priser!$A$4:$A$15,BO196))+AO196*(SUMIFS(Priser!$J$4:$J$15,Priser!$A$4:$A$15,BO196)-Priser!$D$5/SUMIFS(Priser!$I$4:$I$15,Priser!$A$4:$A$15,BO196))+AN196*(SUMIFS(Priser!$J$4:$J$15,Priser!$A$4:$A$15,BO196)-Priser!$C$4/SUMIFS(Priser!$I$4:$I$15,Priser!$A$4:$A$15,BO196))+AM196*(SUMIFS(Priser!$J$4:$J$15,Priser!$A$4:$A$15,BO196)-Priser!$B$4/SUMIFS(Priser!$I$4:$I$15,Priser!$A$4:$A$15,BO196))</f>
        <v>0</v>
      </c>
      <c r="W196" s="37">
        <f t="shared" si="80"/>
        <v>0</v>
      </c>
      <c r="X196" s="37"/>
      <c r="AA196" s="37">
        <f t="shared" si="62"/>
        <v>0</v>
      </c>
      <c r="AB196" s="37">
        <f t="shared" si="81"/>
        <v>0</v>
      </c>
      <c r="AC196" s="37">
        <f t="shared" si="63"/>
        <v>0</v>
      </c>
      <c r="AD196" s="37">
        <f t="shared" si="82"/>
        <v>0</v>
      </c>
      <c r="AE196" s="37">
        <f>IF(AD196&gt;=Priser!$L$7,Priser!$M$7,IF(AD196&gt;=Priser!$L$6,Priser!$M$6,IF(AD196&gt;=Priser!$L$5,Priser!$M$5,IF(AD196&gt;=Priser!$L$4,Priser!$M$4))))</f>
        <v>0</v>
      </c>
      <c r="AF196" s="37">
        <f>AE196*SUMIFS(Priser!$J$4:$J$15,Priser!$A$4:$A$15,$BO196)*AB196</f>
        <v>0</v>
      </c>
      <c r="AG196" s="37">
        <f t="shared" si="83"/>
        <v>0</v>
      </c>
      <c r="AH196" s="37">
        <f>IF(AG196&gt;=Priser!$N$7,Priser!$O$7,IF(AG196&gt;=Priser!$N$6,Priser!$O$6,IF(AG196&gt;=Priser!$N$5,Priser!$O$5,IF(AG196&gt;=Priser!$N$4,Priser!$O$4))))</f>
        <v>0</v>
      </c>
      <c r="AI196" s="37">
        <f>AH196*SUMIFS(Priser!$J$4:$J$15,Priser!$A$4:$A$15,$BO196)*AC196</f>
        <v>0</v>
      </c>
      <c r="AJ196" s="37"/>
      <c r="AK196" s="37"/>
      <c r="AM196" s="37">
        <f t="shared" si="64"/>
        <v>0</v>
      </c>
      <c r="AN196" s="37">
        <f t="shared" si="65"/>
        <v>0</v>
      </c>
      <c r="AO196" s="37">
        <f t="shared" si="66"/>
        <v>0</v>
      </c>
      <c r="AP196" s="37">
        <f t="shared" si="67"/>
        <v>0</v>
      </c>
      <c r="AQ196" s="37">
        <f t="shared" si="68"/>
        <v>0</v>
      </c>
      <c r="AR196" s="37">
        <f t="shared" si="69"/>
        <v>0</v>
      </c>
      <c r="AS196" s="37">
        <f t="shared" si="70"/>
        <v>0</v>
      </c>
      <c r="AT196" s="37">
        <f t="shared" si="84"/>
        <v>0</v>
      </c>
      <c r="AU196" s="37">
        <f t="shared" si="85"/>
        <v>0</v>
      </c>
      <c r="AV196" s="37">
        <f t="shared" si="86"/>
        <v>0</v>
      </c>
      <c r="AW196" s="37">
        <f t="shared" si="87"/>
        <v>0</v>
      </c>
      <c r="AX196" s="37">
        <f t="shared" si="71"/>
        <v>0</v>
      </c>
      <c r="AY196" s="37"/>
      <c r="AZ196" s="37"/>
      <c r="BB196" s="37">
        <f t="shared" si="72"/>
        <v>0</v>
      </c>
      <c r="BC196" s="37">
        <f t="shared" si="73"/>
        <v>0</v>
      </c>
      <c r="BD196" s="37">
        <f t="shared" si="74"/>
        <v>0</v>
      </c>
      <c r="BE196" s="37">
        <f t="shared" si="75"/>
        <v>0</v>
      </c>
      <c r="BF196" s="37">
        <f t="shared" si="76"/>
        <v>0</v>
      </c>
      <c r="BG196" s="37">
        <f t="shared" si="77"/>
        <v>0</v>
      </c>
      <c r="BH196" s="37">
        <f t="shared" si="88"/>
        <v>0</v>
      </c>
      <c r="BJ196" s="37"/>
      <c r="BL196" s="37">
        <f>IF(Uttag!F196="",Uttag!E196,0)/IF(Uttag!$F$2=Listor!$B$5,I196,1)</f>
        <v>0</v>
      </c>
      <c r="BM196" s="37">
        <f>Uttag!F196/IF(Uttag!$F$2=Listor!$B$5,I196,1)</f>
        <v>0</v>
      </c>
      <c r="BO196" s="81">
        <f t="shared" si="78"/>
        <v>4</v>
      </c>
      <c r="BP196" s="37">
        <f>IF(OR(BO196&gt;=10,BO196&lt;=4),Indata!$B$9,Indata!$B$10)</f>
        <v>0</v>
      </c>
    </row>
    <row r="197" spans="4:68" x14ac:dyDescent="0.25">
      <c r="D197" s="148">
        <f t="shared" si="89"/>
        <v>45392</v>
      </c>
      <c r="E197" s="140"/>
      <c r="F197" s="141"/>
      <c r="G197" s="148"/>
      <c r="H197" s="37">
        <f t="shared" si="79"/>
        <v>0</v>
      </c>
      <c r="I197" s="81">
        <f>24+SUMIFS(Listor!$C$16:$C$17,Listor!$B$16:$B$17,Uttag!D197)</f>
        <v>24</v>
      </c>
      <c r="J197" s="37">
        <f t="shared" ref="J197:J260" si="91">SUM(BL197:BM197)</f>
        <v>0</v>
      </c>
      <c r="L197" s="160"/>
      <c r="M197" s="207">
        <v>1</v>
      </c>
      <c r="N197" s="207">
        <v>0</v>
      </c>
      <c r="O197" s="151"/>
      <c r="P197" s="166"/>
      <c r="Q197" s="167"/>
      <c r="S197" s="37">
        <f t="shared" si="90"/>
        <v>0</v>
      </c>
      <c r="U197" s="37">
        <f>(M197+(1-M197)*(1-N197))*L197*_xlfn.XLOOKUP(BO197,Priser!$A$4:$A$15,Priser!$J$4:$J$15)</f>
        <v>0</v>
      </c>
      <c r="V197" s="37">
        <f>AQ197*(SUMIFS(Priser!$J$4:$J$15,Priser!$A$4:$A$15,BO197)-(SUMIFS(Priser!$H$4:$H$15,Priser!$A$4:$A$15,BO197)/SUMIFS(Priser!$I$4:$I$15,Priser!$A$4:$A$15,BO197)))+AP197*(SUMIFS(Priser!$J$4:$J$15,Priser!$A$4:$A$15,BO197)-Priser!$E$6/SUMIFS(Priser!$I$4:$I$15,Priser!$A$4:$A$15,BO197))+AO197*(SUMIFS(Priser!$J$4:$J$15,Priser!$A$4:$A$15,BO197)-Priser!$D$5/SUMIFS(Priser!$I$4:$I$15,Priser!$A$4:$A$15,BO197))+AN197*(SUMIFS(Priser!$J$4:$J$15,Priser!$A$4:$A$15,BO197)-Priser!$C$4/SUMIFS(Priser!$I$4:$I$15,Priser!$A$4:$A$15,BO197))+AM197*(SUMIFS(Priser!$J$4:$J$15,Priser!$A$4:$A$15,BO197)-Priser!$B$4/SUMIFS(Priser!$I$4:$I$15,Priser!$A$4:$A$15,BO197))</f>
        <v>0</v>
      </c>
      <c r="W197" s="37">
        <f t="shared" si="80"/>
        <v>0</v>
      </c>
      <c r="X197" s="37"/>
      <c r="AA197" s="37">
        <f t="shared" ref="AA197:AA260" si="92">MAX(J197-BH197,0)</f>
        <v>0</v>
      </c>
      <c r="AB197" s="37">
        <f t="shared" ref="AB197:AB215" si="93">AA197-AC197</f>
        <v>0</v>
      </c>
      <c r="AC197" s="37">
        <f t="shared" ref="AC197:AC260" si="94">MAX(J197-BP197,0)</f>
        <v>0</v>
      </c>
      <c r="AD197" s="37">
        <f t="shared" si="82"/>
        <v>0</v>
      </c>
      <c r="AE197" s="37">
        <f>IF(AD197&gt;=Priser!$L$7,Priser!$M$7,IF(AD197&gt;=Priser!$L$6,Priser!$M$6,IF(AD197&gt;=Priser!$L$5,Priser!$M$5,IF(AD197&gt;=Priser!$L$4,Priser!$M$4))))</f>
        <v>0</v>
      </c>
      <c r="AF197" s="37">
        <f>AE197*SUMIFS(Priser!$J$4:$J$15,Priser!$A$4:$A$15,$BO197)*AB197</f>
        <v>0</v>
      </c>
      <c r="AG197" s="37">
        <f t="shared" si="83"/>
        <v>0</v>
      </c>
      <c r="AH197" s="37">
        <f>IF(AG197&gt;=Priser!$N$7,Priser!$O$7,IF(AG197&gt;=Priser!$N$6,Priser!$O$6,IF(AG197&gt;=Priser!$N$5,Priser!$O$5,IF(AG197&gt;=Priser!$N$4,Priser!$O$4))))</f>
        <v>0</v>
      </c>
      <c r="AI197" s="37">
        <f>AH197*SUMIFS(Priser!$J$4:$J$15,Priser!$A$4:$A$15,$BO197)*AC197</f>
        <v>0</v>
      </c>
      <c r="AJ197" s="37"/>
      <c r="AK197" s="37"/>
      <c r="AM197" s="37">
        <f t="shared" ref="AM197:AM260" si="95">IF(AND((P197-SUM(AN197:AR197)&gt;0),(AS197-(P197-SUM(AN197:AR197))&gt;0)),P197-SUM(AN197:AR197),IF((P197-SUM(AN197:AR197))&gt;0,AS197,0))</f>
        <v>0</v>
      </c>
      <c r="AN197" s="37">
        <f t="shared" ref="AN197:AN260" si="96">IF(AND((P197-SUM(AO197:AR197)&gt;0),(AT197-(P197-SUM(AO197:AR197))&gt;0)),P197-SUM(AO197:AR197),IF((P197-SUM(AO197:AR197))&gt;0,AT197,0))</f>
        <v>0</v>
      </c>
      <c r="AO197" s="37">
        <f t="shared" ref="AO197:AO260" si="97">IF(AND((P197-SUM(AP197:AR197)&gt;0),(AU197-(P197-SUM(AP197:AR197))&gt;0)),P197-SUM(AP197:AR197),IF((P197-SUM(AP197:AR197))&gt;0,AU197,0))</f>
        <v>0</v>
      </c>
      <c r="AP197" s="37">
        <f t="shared" ref="AP197:AP260" si="98">IF(AND((P197-SUM(AQ197:AR197)&gt;0),(AV197-(P197-SUM(AQ197:AR197))&gt;0)),P197-SUM(AQ197:AR197),IF((P197-SUM(AQ197:AR197))&gt;0,AV197,0))</f>
        <v>0</v>
      </c>
      <c r="AQ197" s="37">
        <f t="shared" ref="AQ197:AQ260" si="99">IF(AND((P197-AR197)&gt;0,(AW197-(P197-AR197))&gt;0),(P197-AR197),IF((P197-AR197)&gt;0,AW197,0))</f>
        <v>0</v>
      </c>
      <c r="AR197" s="37">
        <f t="shared" ref="AR197:AR260" si="100">IF(AND(L197&gt;0,(L197-P197)&gt;0),P197,L197)</f>
        <v>0</v>
      </c>
      <c r="AS197" s="37">
        <f t="shared" ref="AS197:AS260" si="101">B$8</f>
        <v>0</v>
      </c>
      <c r="AT197" s="37">
        <f t="shared" si="84"/>
        <v>0</v>
      </c>
      <c r="AU197" s="37">
        <f t="shared" si="85"/>
        <v>0</v>
      </c>
      <c r="AV197" s="37">
        <f t="shared" si="86"/>
        <v>0</v>
      </c>
      <c r="AW197" s="37">
        <f t="shared" si="87"/>
        <v>0</v>
      </c>
      <c r="AX197" s="37">
        <f t="shared" ref="AX197:AX260" si="102">Q197+L197</f>
        <v>0</v>
      </c>
      <c r="AY197" s="37"/>
      <c r="AZ197" s="37"/>
      <c r="BB197" s="37">
        <f t="shared" ref="BB197:BB260" si="103">MAX(AS197-AM197,0)</f>
        <v>0</v>
      </c>
      <c r="BC197" s="37">
        <f t="shared" ref="BC197:BC260" si="104">MAX(AT197-AN197,0)</f>
        <v>0</v>
      </c>
      <c r="BD197" s="37">
        <f t="shared" ref="BD197:BD260" si="105">MAX(AU197-AO197,0)</f>
        <v>0</v>
      </c>
      <c r="BE197" s="37">
        <f t="shared" ref="BE197:BE260" si="106">MAX(AV197-AP197,0)</f>
        <v>0</v>
      </c>
      <c r="BF197" s="37">
        <f t="shared" ref="BF197:BF260" si="107">MAX(AW197-AQ197,0)</f>
        <v>0</v>
      </c>
      <c r="BG197" s="37">
        <f t="shared" ref="BG197:BG260" si="108">MAX(AX197-AR197,0)</f>
        <v>0</v>
      </c>
      <c r="BH197" s="37">
        <f t="shared" si="88"/>
        <v>0</v>
      </c>
      <c r="BJ197" s="37"/>
      <c r="BL197" s="37">
        <f>IF(Uttag!F197="",Uttag!E197,0)/IF(Uttag!$F$2=Listor!$B$5,I197,1)</f>
        <v>0</v>
      </c>
      <c r="BM197" s="37">
        <f>Uttag!F197/IF(Uttag!$F$2=Listor!$B$5,I197,1)</f>
        <v>0</v>
      </c>
      <c r="BO197" s="81">
        <f t="shared" ref="BO197:BO260" si="109">MONTH(D197)</f>
        <v>4</v>
      </c>
      <c r="BP197" s="37">
        <f>IF(OR(BO197&gt;=10,BO197&lt;=4),Indata!$B$9,Indata!$B$10)</f>
        <v>0</v>
      </c>
    </row>
    <row r="198" spans="4:68" x14ac:dyDescent="0.25">
      <c r="D198" s="148">
        <f t="shared" si="89"/>
        <v>45393</v>
      </c>
      <c r="E198" s="140"/>
      <c r="F198" s="141"/>
      <c r="G198" s="148"/>
      <c r="H198" s="37">
        <f t="shared" ref="H198:H261" si="110">I198*J198</f>
        <v>0</v>
      </c>
      <c r="I198" s="81">
        <f>24+SUMIFS(Listor!$C$16:$C$17,Listor!$B$16:$B$17,Uttag!D198)</f>
        <v>24</v>
      </c>
      <c r="J198" s="37">
        <f t="shared" si="91"/>
        <v>0</v>
      </c>
      <c r="L198" s="160"/>
      <c r="M198" s="207">
        <v>1</v>
      </c>
      <c r="N198" s="207">
        <v>0</v>
      </c>
      <c r="O198" s="151"/>
      <c r="P198" s="166"/>
      <c r="Q198" s="167"/>
      <c r="S198" s="37">
        <f t="shared" si="90"/>
        <v>0</v>
      </c>
      <c r="U198" s="37">
        <f>(M198+(1-M198)*(1-N198))*L198*_xlfn.XLOOKUP(BO198,Priser!$A$4:$A$15,Priser!$J$4:$J$15)</f>
        <v>0</v>
      </c>
      <c r="V198" s="37">
        <f>AQ198*(SUMIFS(Priser!$J$4:$J$15,Priser!$A$4:$A$15,BO198)-(SUMIFS(Priser!$H$4:$H$15,Priser!$A$4:$A$15,BO198)/SUMIFS(Priser!$I$4:$I$15,Priser!$A$4:$A$15,BO198)))+AP198*(SUMIFS(Priser!$J$4:$J$15,Priser!$A$4:$A$15,BO198)-Priser!$E$6/SUMIFS(Priser!$I$4:$I$15,Priser!$A$4:$A$15,BO198))+AO198*(SUMIFS(Priser!$J$4:$J$15,Priser!$A$4:$A$15,BO198)-Priser!$D$5/SUMIFS(Priser!$I$4:$I$15,Priser!$A$4:$A$15,BO198))+AN198*(SUMIFS(Priser!$J$4:$J$15,Priser!$A$4:$A$15,BO198)-Priser!$C$4/SUMIFS(Priser!$I$4:$I$15,Priser!$A$4:$A$15,BO198))+AM198*(SUMIFS(Priser!$J$4:$J$15,Priser!$A$4:$A$15,BO198)-Priser!$B$4/SUMIFS(Priser!$I$4:$I$15,Priser!$A$4:$A$15,BO198))</f>
        <v>0</v>
      </c>
      <c r="W198" s="37">
        <f t="shared" ref="W198:W261" si="111">AF198+AI198</f>
        <v>0</v>
      </c>
      <c r="X198" s="37"/>
      <c r="AA198" s="37">
        <f t="shared" si="92"/>
        <v>0</v>
      </c>
      <c r="AB198" s="37">
        <f t="shared" si="93"/>
        <v>0</v>
      </c>
      <c r="AC198" s="37">
        <f t="shared" si="94"/>
        <v>0</v>
      </c>
      <c r="AD198" s="37">
        <f t="shared" ref="AD198:AD261" si="112">COUNTIFS(AB198,"&gt;0")+IF(BO198=BO197,AD197,0)</f>
        <v>0</v>
      </c>
      <c r="AE198" s="37">
        <f>IF(AD198&gt;=Priser!$L$7,Priser!$M$7,IF(AD198&gt;=Priser!$L$6,Priser!$M$6,IF(AD198&gt;=Priser!$L$5,Priser!$M$5,IF(AD198&gt;=Priser!$L$4,Priser!$M$4))))</f>
        <v>0</v>
      </c>
      <c r="AF198" s="37">
        <f>AE198*SUMIFS(Priser!$J$4:$J$15,Priser!$A$4:$A$15,$BO198)*AB198</f>
        <v>0</v>
      </c>
      <c r="AG198" s="37">
        <f t="shared" ref="AG198:AG261" si="113">COUNTIFS(AC198,"&gt;0")+IF(BO198=BO197,AG197,0)</f>
        <v>0</v>
      </c>
      <c r="AH198" s="37">
        <f>IF(AG198&gt;=Priser!$N$7,Priser!$O$7,IF(AG198&gt;=Priser!$N$6,Priser!$O$6,IF(AG198&gt;=Priser!$N$5,Priser!$O$5,IF(AG198&gt;=Priser!$N$4,Priser!$O$4))))</f>
        <v>0</v>
      </c>
      <c r="AI198" s="37">
        <f>AH198*SUMIFS(Priser!$J$4:$J$15,Priser!$A$4:$A$15,$BO198)*AC198</f>
        <v>0</v>
      </c>
      <c r="AJ198" s="37"/>
      <c r="AK198" s="37"/>
      <c r="AM198" s="37">
        <f t="shared" si="95"/>
        <v>0</v>
      </c>
      <c r="AN198" s="37">
        <f t="shared" si="96"/>
        <v>0</v>
      </c>
      <c r="AO198" s="37">
        <f t="shared" si="97"/>
        <v>0</v>
      </c>
      <c r="AP198" s="37">
        <f t="shared" si="98"/>
        <v>0</v>
      </c>
      <c r="AQ198" s="37">
        <f t="shared" si="99"/>
        <v>0</v>
      </c>
      <c r="AR198" s="37">
        <f t="shared" si="100"/>
        <v>0</v>
      </c>
      <c r="AS198" s="37">
        <f t="shared" si="101"/>
        <v>0</v>
      </c>
      <c r="AT198" s="37">
        <f t="shared" ref="AT198:AT261" si="114">IF(OR(BO198&gt;=10,BO198&lt;=4),B$9,$B$12)</f>
        <v>0</v>
      </c>
      <c r="AU198" s="37">
        <f t="shared" ref="AU198:AU261" si="115">IF(OR(BO198&gt;=11,BO198&lt;=3),B$10,)</f>
        <v>0</v>
      </c>
      <c r="AV198" s="37">
        <f t="shared" ref="AV198:AV261" si="116">IF(OR(BO198=12,BO198&lt;=2),B$11,)</f>
        <v>0</v>
      </c>
      <c r="AW198" s="37">
        <f t="shared" ref="AW198:AW261" si="117">_xlfn.XLOOKUP(BO198,$C$14:$C$25,$B$14:$B$25)</f>
        <v>0</v>
      </c>
      <c r="AX198" s="37">
        <f t="shared" si="102"/>
        <v>0</v>
      </c>
      <c r="AY198" s="37"/>
      <c r="AZ198" s="37"/>
      <c r="BB198" s="37">
        <f t="shared" si="103"/>
        <v>0</v>
      </c>
      <c r="BC198" s="37">
        <f t="shared" si="104"/>
        <v>0</v>
      </c>
      <c r="BD198" s="37">
        <f t="shared" si="105"/>
        <v>0</v>
      </c>
      <c r="BE198" s="37">
        <f t="shared" si="106"/>
        <v>0</v>
      </c>
      <c r="BF198" s="37">
        <f t="shared" si="107"/>
        <v>0</v>
      </c>
      <c r="BG198" s="37">
        <f t="shared" si="108"/>
        <v>0</v>
      </c>
      <c r="BH198" s="37">
        <f t="shared" ref="BH198:BH261" si="118">SUM(BB198:BG198)</f>
        <v>0</v>
      </c>
      <c r="BJ198" s="37"/>
      <c r="BL198" s="37">
        <f>IF(Uttag!F198="",Uttag!E198,0)/IF(Uttag!$F$2=Listor!$B$5,I198,1)</f>
        <v>0</v>
      </c>
      <c r="BM198" s="37">
        <f>Uttag!F198/IF(Uttag!$F$2=Listor!$B$5,I198,1)</f>
        <v>0</v>
      </c>
      <c r="BO198" s="81">
        <f t="shared" si="109"/>
        <v>4</v>
      </c>
      <c r="BP198" s="37">
        <f>IF(OR(BO198&gt;=10,BO198&lt;=4),Indata!$B$9,Indata!$B$10)</f>
        <v>0</v>
      </c>
    </row>
    <row r="199" spans="4:68" x14ac:dyDescent="0.25">
      <c r="D199" s="148">
        <f t="shared" ref="D199:D262" si="119">D198+1</f>
        <v>45394</v>
      </c>
      <c r="E199" s="140"/>
      <c r="F199" s="141"/>
      <c r="G199" s="148"/>
      <c r="H199" s="37">
        <f t="shared" si="110"/>
        <v>0</v>
      </c>
      <c r="I199" s="81">
        <f>24+SUMIFS(Listor!$C$16:$C$17,Listor!$B$16:$B$17,Uttag!D199)</f>
        <v>24</v>
      </c>
      <c r="J199" s="37">
        <f t="shared" si="91"/>
        <v>0</v>
      </c>
      <c r="L199" s="160"/>
      <c r="M199" s="207">
        <v>1</v>
      </c>
      <c r="N199" s="207">
        <v>0</v>
      </c>
      <c r="O199" s="151"/>
      <c r="P199" s="166"/>
      <c r="Q199" s="167"/>
      <c r="S199" s="37">
        <f t="shared" si="90"/>
        <v>0</v>
      </c>
      <c r="U199" s="37">
        <f>(M199+(1-M199)*(1-N199))*L199*_xlfn.XLOOKUP(BO199,Priser!$A$4:$A$15,Priser!$J$4:$J$15)</f>
        <v>0</v>
      </c>
      <c r="V199" s="37">
        <f>AQ199*(SUMIFS(Priser!$J$4:$J$15,Priser!$A$4:$A$15,BO199)-(SUMIFS(Priser!$H$4:$H$15,Priser!$A$4:$A$15,BO199)/SUMIFS(Priser!$I$4:$I$15,Priser!$A$4:$A$15,BO199)))+AP199*(SUMIFS(Priser!$J$4:$J$15,Priser!$A$4:$A$15,BO199)-Priser!$E$6/SUMIFS(Priser!$I$4:$I$15,Priser!$A$4:$A$15,BO199))+AO199*(SUMIFS(Priser!$J$4:$J$15,Priser!$A$4:$A$15,BO199)-Priser!$D$5/SUMIFS(Priser!$I$4:$I$15,Priser!$A$4:$A$15,BO199))+AN199*(SUMIFS(Priser!$J$4:$J$15,Priser!$A$4:$A$15,BO199)-Priser!$C$4/SUMIFS(Priser!$I$4:$I$15,Priser!$A$4:$A$15,BO199))+AM199*(SUMIFS(Priser!$J$4:$J$15,Priser!$A$4:$A$15,BO199)-Priser!$B$4/SUMIFS(Priser!$I$4:$I$15,Priser!$A$4:$A$15,BO199))</f>
        <v>0</v>
      </c>
      <c r="W199" s="37">
        <f t="shared" si="111"/>
        <v>0</v>
      </c>
      <c r="X199" s="37"/>
      <c r="AA199" s="37">
        <f t="shared" si="92"/>
        <v>0</v>
      </c>
      <c r="AB199" s="37">
        <f t="shared" si="93"/>
        <v>0</v>
      </c>
      <c r="AC199" s="37">
        <f t="shared" si="94"/>
        <v>0</v>
      </c>
      <c r="AD199" s="37">
        <f t="shared" si="112"/>
        <v>0</v>
      </c>
      <c r="AE199" s="37">
        <f>IF(AD199&gt;=Priser!$L$7,Priser!$M$7,IF(AD199&gt;=Priser!$L$6,Priser!$M$6,IF(AD199&gt;=Priser!$L$5,Priser!$M$5,IF(AD199&gt;=Priser!$L$4,Priser!$M$4))))</f>
        <v>0</v>
      </c>
      <c r="AF199" s="37">
        <f>AE199*SUMIFS(Priser!$J$4:$J$15,Priser!$A$4:$A$15,$BO199)*AB199</f>
        <v>0</v>
      </c>
      <c r="AG199" s="37">
        <f t="shared" si="113"/>
        <v>0</v>
      </c>
      <c r="AH199" s="37">
        <f>IF(AG199&gt;=Priser!$N$7,Priser!$O$7,IF(AG199&gt;=Priser!$N$6,Priser!$O$6,IF(AG199&gt;=Priser!$N$5,Priser!$O$5,IF(AG199&gt;=Priser!$N$4,Priser!$O$4))))</f>
        <v>0</v>
      </c>
      <c r="AI199" s="37">
        <f>AH199*SUMIFS(Priser!$J$4:$J$15,Priser!$A$4:$A$15,$BO199)*AC199</f>
        <v>0</v>
      </c>
      <c r="AJ199" s="37"/>
      <c r="AK199" s="37"/>
      <c r="AM199" s="37">
        <f t="shared" si="95"/>
        <v>0</v>
      </c>
      <c r="AN199" s="37">
        <f t="shared" si="96"/>
        <v>0</v>
      </c>
      <c r="AO199" s="37">
        <f t="shared" si="97"/>
        <v>0</v>
      </c>
      <c r="AP199" s="37">
        <f t="shared" si="98"/>
        <v>0</v>
      </c>
      <c r="AQ199" s="37">
        <f t="shared" si="99"/>
        <v>0</v>
      </c>
      <c r="AR199" s="37">
        <f t="shared" si="100"/>
        <v>0</v>
      </c>
      <c r="AS199" s="37">
        <f t="shared" si="101"/>
        <v>0</v>
      </c>
      <c r="AT199" s="37">
        <f t="shared" si="114"/>
        <v>0</v>
      </c>
      <c r="AU199" s="37">
        <f t="shared" si="115"/>
        <v>0</v>
      </c>
      <c r="AV199" s="37">
        <f t="shared" si="116"/>
        <v>0</v>
      </c>
      <c r="AW199" s="37">
        <f t="shared" si="117"/>
        <v>0</v>
      </c>
      <c r="AX199" s="37">
        <f t="shared" si="102"/>
        <v>0</v>
      </c>
      <c r="AY199" s="37"/>
      <c r="AZ199" s="37"/>
      <c r="BB199" s="37">
        <f t="shared" si="103"/>
        <v>0</v>
      </c>
      <c r="BC199" s="37">
        <f t="shared" si="104"/>
        <v>0</v>
      </c>
      <c r="BD199" s="37">
        <f t="shared" si="105"/>
        <v>0</v>
      </c>
      <c r="BE199" s="37">
        <f t="shared" si="106"/>
        <v>0</v>
      </c>
      <c r="BF199" s="37">
        <f t="shared" si="107"/>
        <v>0</v>
      </c>
      <c r="BG199" s="37">
        <f t="shared" si="108"/>
        <v>0</v>
      </c>
      <c r="BH199" s="37">
        <f t="shared" si="118"/>
        <v>0</v>
      </c>
      <c r="BJ199" s="37"/>
      <c r="BL199" s="37">
        <f>IF(Uttag!F199="",Uttag!E199,0)/IF(Uttag!$F$2=Listor!$B$5,I199,1)</f>
        <v>0</v>
      </c>
      <c r="BM199" s="37">
        <f>Uttag!F199/IF(Uttag!$F$2=Listor!$B$5,I199,1)</f>
        <v>0</v>
      </c>
      <c r="BO199" s="81">
        <f t="shared" si="109"/>
        <v>4</v>
      </c>
      <c r="BP199" s="37">
        <f>IF(OR(BO199&gt;=10,BO199&lt;=4),Indata!$B$9,Indata!$B$10)</f>
        <v>0</v>
      </c>
    </row>
    <row r="200" spans="4:68" x14ac:dyDescent="0.25">
      <c r="D200" s="148">
        <f t="shared" si="119"/>
        <v>45395</v>
      </c>
      <c r="E200" s="140"/>
      <c r="F200" s="141"/>
      <c r="G200" s="148"/>
      <c r="H200" s="37">
        <f t="shared" si="110"/>
        <v>0</v>
      </c>
      <c r="I200" s="81">
        <f>24+SUMIFS(Listor!$C$16:$C$17,Listor!$B$16:$B$17,Uttag!D200)</f>
        <v>24</v>
      </c>
      <c r="J200" s="37">
        <f t="shared" si="91"/>
        <v>0</v>
      </c>
      <c r="L200" s="160"/>
      <c r="M200" s="207">
        <v>1</v>
      </c>
      <c r="N200" s="207">
        <v>0</v>
      </c>
      <c r="O200" s="151"/>
      <c r="P200" s="166"/>
      <c r="Q200" s="167"/>
      <c r="S200" s="37">
        <f t="shared" si="90"/>
        <v>0</v>
      </c>
      <c r="U200" s="37">
        <f>(M200+(1-M200)*(1-N200))*L200*_xlfn.XLOOKUP(BO200,Priser!$A$4:$A$15,Priser!$J$4:$J$15)</f>
        <v>0</v>
      </c>
      <c r="V200" s="37">
        <f>AQ200*(SUMIFS(Priser!$J$4:$J$15,Priser!$A$4:$A$15,BO200)-(SUMIFS(Priser!$H$4:$H$15,Priser!$A$4:$A$15,BO200)/SUMIFS(Priser!$I$4:$I$15,Priser!$A$4:$A$15,BO200)))+AP200*(SUMIFS(Priser!$J$4:$J$15,Priser!$A$4:$A$15,BO200)-Priser!$E$6/SUMIFS(Priser!$I$4:$I$15,Priser!$A$4:$A$15,BO200))+AO200*(SUMIFS(Priser!$J$4:$J$15,Priser!$A$4:$A$15,BO200)-Priser!$D$5/SUMIFS(Priser!$I$4:$I$15,Priser!$A$4:$A$15,BO200))+AN200*(SUMIFS(Priser!$J$4:$J$15,Priser!$A$4:$A$15,BO200)-Priser!$C$4/SUMIFS(Priser!$I$4:$I$15,Priser!$A$4:$A$15,BO200))+AM200*(SUMIFS(Priser!$J$4:$J$15,Priser!$A$4:$A$15,BO200)-Priser!$B$4/SUMIFS(Priser!$I$4:$I$15,Priser!$A$4:$A$15,BO200))</f>
        <v>0</v>
      </c>
      <c r="W200" s="37">
        <f t="shared" si="111"/>
        <v>0</v>
      </c>
      <c r="X200" s="37"/>
      <c r="AA200" s="37">
        <f t="shared" si="92"/>
        <v>0</v>
      </c>
      <c r="AB200" s="37">
        <f t="shared" si="93"/>
        <v>0</v>
      </c>
      <c r="AC200" s="37">
        <f t="shared" si="94"/>
        <v>0</v>
      </c>
      <c r="AD200" s="37">
        <f t="shared" si="112"/>
        <v>0</v>
      </c>
      <c r="AE200" s="37">
        <f>IF(AD200&gt;=Priser!$L$7,Priser!$M$7,IF(AD200&gt;=Priser!$L$6,Priser!$M$6,IF(AD200&gt;=Priser!$L$5,Priser!$M$5,IF(AD200&gt;=Priser!$L$4,Priser!$M$4))))</f>
        <v>0</v>
      </c>
      <c r="AF200" s="37">
        <f>AE200*SUMIFS(Priser!$J$4:$J$15,Priser!$A$4:$A$15,$BO200)*AB200</f>
        <v>0</v>
      </c>
      <c r="AG200" s="37">
        <f t="shared" si="113"/>
        <v>0</v>
      </c>
      <c r="AH200" s="37">
        <f>IF(AG200&gt;=Priser!$N$7,Priser!$O$7,IF(AG200&gt;=Priser!$N$6,Priser!$O$6,IF(AG200&gt;=Priser!$N$5,Priser!$O$5,IF(AG200&gt;=Priser!$N$4,Priser!$O$4))))</f>
        <v>0</v>
      </c>
      <c r="AI200" s="37">
        <f>AH200*SUMIFS(Priser!$J$4:$J$15,Priser!$A$4:$A$15,$BO200)*AC200</f>
        <v>0</v>
      </c>
      <c r="AJ200" s="37"/>
      <c r="AK200" s="37"/>
      <c r="AM200" s="37">
        <f t="shared" si="95"/>
        <v>0</v>
      </c>
      <c r="AN200" s="37">
        <f t="shared" si="96"/>
        <v>0</v>
      </c>
      <c r="AO200" s="37">
        <f t="shared" si="97"/>
        <v>0</v>
      </c>
      <c r="AP200" s="37">
        <f t="shared" si="98"/>
        <v>0</v>
      </c>
      <c r="AQ200" s="37">
        <f t="shared" si="99"/>
        <v>0</v>
      </c>
      <c r="AR200" s="37">
        <f t="shared" si="100"/>
        <v>0</v>
      </c>
      <c r="AS200" s="37">
        <f t="shared" si="101"/>
        <v>0</v>
      </c>
      <c r="AT200" s="37">
        <f t="shared" si="114"/>
        <v>0</v>
      </c>
      <c r="AU200" s="37">
        <f t="shared" si="115"/>
        <v>0</v>
      </c>
      <c r="AV200" s="37">
        <f t="shared" si="116"/>
        <v>0</v>
      </c>
      <c r="AW200" s="37">
        <f t="shared" si="117"/>
        <v>0</v>
      </c>
      <c r="AX200" s="37">
        <f t="shared" si="102"/>
        <v>0</v>
      </c>
      <c r="AY200" s="37"/>
      <c r="AZ200" s="37"/>
      <c r="BB200" s="37">
        <f t="shared" si="103"/>
        <v>0</v>
      </c>
      <c r="BC200" s="37">
        <f t="shared" si="104"/>
        <v>0</v>
      </c>
      <c r="BD200" s="37">
        <f t="shared" si="105"/>
        <v>0</v>
      </c>
      <c r="BE200" s="37">
        <f t="shared" si="106"/>
        <v>0</v>
      </c>
      <c r="BF200" s="37">
        <f t="shared" si="107"/>
        <v>0</v>
      </c>
      <c r="BG200" s="37">
        <f t="shared" si="108"/>
        <v>0</v>
      </c>
      <c r="BH200" s="37">
        <f t="shared" si="118"/>
        <v>0</v>
      </c>
      <c r="BJ200" s="37"/>
      <c r="BL200" s="37">
        <f>IF(Uttag!F200="",Uttag!E200,0)/IF(Uttag!$F$2=Listor!$B$5,I200,1)</f>
        <v>0</v>
      </c>
      <c r="BM200" s="37">
        <f>Uttag!F200/IF(Uttag!$F$2=Listor!$B$5,I200,1)</f>
        <v>0</v>
      </c>
      <c r="BO200" s="81">
        <f t="shared" si="109"/>
        <v>4</v>
      </c>
      <c r="BP200" s="37">
        <f>IF(OR(BO200&gt;=10,BO200&lt;=4),Indata!$B$9,Indata!$B$10)</f>
        <v>0</v>
      </c>
    </row>
    <row r="201" spans="4:68" x14ac:dyDescent="0.25">
      <c r="D201" s="148">
        <f t="shared" si="119"/>
        <v>45396</v>
      </c>
      <c r="E201" s="140"/>
      <c r="F201" s="141"/>
      <c r="G201" s="148"/>
      <c r="H201" s="37">
        <f t="shared" si="110"/>
        <v>0</v>
      </c>
      <c r="I201" s="81">
        <f>24+SUMIFS(Listor!$C$16:$C$17,Listor!$B$16:$B$17,Uttag!D201)</f>
        <v>24</v>
      </c>
      <c r="J201" s="37">
        <f t="shared" si="91"/>
        <v>0</v>
      </c>
      <c r="L201" s="160"/>
      <c r="M201" s="207">
        <v>1</v>
      </c>
      <c r="N201" s="207">
        <v>0</v>
      </c>
      <c r="O201" s="151"/>
      <c r="P201" s="166"/>
      <c r="Q201" s="167"/>
      <c r="S201" s="37">
        <f t="shared" si="90"/>
        <v>0</v>
      </c>
      <c r="U201" s="37">
        <f>(M201+(1-M201)*(1-N201))*L201*_xlfn.XLOOKUP(BO201,Priser!$A$4:$A$15,Priser!$J$4:$J$15)</f>
        <v>0</v>
      </c>
      <c r="V201" s="37">
        <f>AQ201*(SUMIFS(Priser!$J$4:$J$15,Priser!$A$4:$A$15,BO201)-(SUMIFS(Priser!$H$4:$H$15,Priser!$A$4:$A$15,BO201)/SUMIFS(Priser!$I$4:$I$15,Priser!$A$4:$A$15,BO201)))+AP201*(SUMIFS(Priser!$J$4:$J$15,Priser!$A$4:$A$15,BO201)-Priser!$E$6/SUMIFS(Priser!$I$4:$I$15,Priser!$A$4:$A$15,BO201))+AO201*(SUMIFS(Priser!$J$4:$J$15,Priser!$A$4:$A$15,BO201)-Priser!$D$5/SUMIFS(Priser!$I$4:$I$15,Priser!$A$4:$A$15,BO201))+AN201*(SUMIFS(Priser!$J$4:$J$15,Priser!$A$4:$A$15,BO201)-Priser!$C$4/SUMIFS(Priser!$I$4:$I$15,Priser!$A$4:$A$15,BO201))+AM201*(SUMIFS(Priser!$J$4:$J$15,Priser!$A$4:$A$15,BO201)-Priser!$B$4/SUMIFS(Priser!$I$4:$I$15,Priser!$A$4:$A$15,BO201))</f>
        <v>0</v>
      </c>
      <c r="W201" s="37">
        <f t="shared" si="111"/>
        <v>0</v>
      </c>
      <c r="X201" s="37"/>
      <c r="AA201" s="37">
        <f t="shared" si="92"/>
        <v>0</v>
      </c>
      <c r="AB201" s="37">
        <f t="shared" si="93"/>
        <v>0</v>
      </c>
      <c r="AC201" s="37">
        <f t="shared" si="94"/>
        <v>0</v>
      </c>
      <c r="AD201" s="37">
        <f t="shared" si="112"/>
        <v>0</v>
      </c>
      <c r="AE201" s="37">
        <f>IF(AD201&gt;=Priser!$L$7,Priser!$M$7,IF(AD201&gt;=Priser!$L$6,Priser!$M$6,IF(AD201&gt;=Priser!$L$5,Priser!$M$5,IF(AD201&gt;=Priser!$L$4,Priser!$M$4))))</f>
        <v>0</v>
      </c>
      <c r="AF201" s="37">
        <f>AE201*SUMIFS(Priser!$J$4:$J$15,Priser!$A$4:$A$15,$BO201)*AB201</f>
        <v>0</v>
      </c>
      <c r="AG201" s="37">
        <f t="shared" si="113"/>
        <v>0</v>
      </c>
      <c r="AH201" s="37">
        <f>IF(AG201&gt;=Priser!$N$7,Priser!$O$7,IF(AG201&gt;=Priser!$N$6,Priser!$O$6,IF(AG201&gt;=Priser!$N$5,Priser!$O$5,IF(AG201&gt;=Priser!$N$4,Priser!$O$4))))</f>
        <v>0</v>
      </c>
      <c r="AI201" s="37">
        <f>AH201*SUMIFS(Priser!$J$4:$J$15,Priser!$A$4:$A$15,$BO201)*AC201</f>
        <v>0</v>
      </c>
      <c r="AJ201" s="37"/>
      <c r="AK201" s="37"/>
      <c r="AM201" s="37">
        <f t="shared" si="95"/>
        <v>0</v>
      </c>
      <c r="AN201" s="37">
        <f t="shared" si="96"/>
        <v>0</v>
      </c>
      <c r="AO201" s="37">
        <f t="shared" si="97"/>
        <v>0</v>
      </c>
      <c r="AP201" s="37">
        <f t="shared" si="98"/>
        <v>0</v>
      </c>
      <c r="AQ201" s="37">
        <f t="shared" si="99"/>
        <v>0</v>
      </c>
      <c r="AR201" s="37">
        <f t="shared" si="100"/>
        <v>0</v>
      </c>
      <c r="AS201" s="37">
        <f t="shared" si="101"/>
        <v>0</v>
      </c>
      <c r="AT201" s="37">
        <f t="shared" si="114"/>
        <v>0</v>
      </c>
      <c r="AU201" s="37">
        <f t="shared" si="115"/>
        <v>0</v>
      </c>
      <c r="AV201" s="37">
        <f t="shared" si="116"/>
        <v>0</v>
      </c>
      <c r="AW201" s="37">
        <f t="shared" si="117"/>
        <v>0</v>
      </c>
      <c r="AX201" s="37">
        <f t="shared" si="102"/>
        <v>0</v>
      </c>
      <c r="AY201" s="37"/>
      <c r="AZ201" s="37"/>
      <c r="BB201" s="37">
        <f t="shared" si="103"/>
        <v>0</v>
      </c>
      <c r="BC201" s="37">
        <f t="shared" si="104"/>
        <v>0</v>
      </c>
      <c r="BD201" s="37">
        <f t="shared" si="105"/>
        <v>0</v>
      </c>
      <c r="BE201" s="37">
        <f t="shared" si="106"/>
        <v>0</v>
      </c>
      <c r="BF201" s="37">
        <f t="shared" si="107"/>
        <v>0</v>
      </c>
      <c r="BG201" s="37">
        <f t="shared" si="108"/>
        <v>0</v>
      </c>
      <c r="BH201" s="37">
        <f t="shared" si="118"/>
        <v>0</v>
      </c>
      <c r="BJ201" s="37"/>
      <c r="BL201" s="37">
        <f>IF(Uttag!F201="",Uttag!E201,0)/IF(Uttag!$F$2=Listor!$B$5,I201,1)</f>
        <v>0</v>
      </c>
      <c r="BM201" s="37">
        <f>Uttag!F201/IF(Uttag!$F$2=Listor!$B$5,I201,1)</f>
        <v>0</v>
      </c>
      <c r="BO201" s="81">
        <f t="shared" si="109"/>
        <v>4</v>
      </c>
      <c r="BP201" s="37">
        <f>IF(OR(BO201&gt;=10,BO201&lt;=4),Indata!$B$9,Indata!$B$10)</f>
        <v>0</v>
      </c>
    </row>
    <row r="202" spans="4:68" x14ac:dyDescent="0.25">
      <c r="D202" s="148">
        <f t="shared" si="119"/>
        <v>45397</v>
      </c>
      <c r="E202" s="140"/>
      <c r="F202" s="141"/>
      <c r="G202" s="148"/>
      <c r="H202" s="37">
        <f t="shared" si="110"/>
        <v>0</v>
      </c>
      <c r="I202" s="81">
        <f>24+SUMIFS(Listor!$C$16:$C$17,Listor!$B$16:$B$17,Uttag!D202)</f>
        <v>24</v>
      </c>
      <c r="J202" s="37">
        <f t="shared" si="91"/>
        <v>0</v>
      </c>
      <c r="L202" s="160"/>
      <c r="M202" s="207">
        <v>1</v>
      </c>
      <c r="N202" s="207">
        <v>0</v>
      </c>
      <c r="O202" s="151"/>
      <c r="P202" s="166"/>
      <c r="Q202" s="167"/>
      <c r="S202" s="37">
        <f t="shared" si="90"/>
        <v>0</v>
      </c>
      <c r="U202" s="37">
        <f>(M202+(1-M202)*(1-N202))*L202*_xlfn.XLOOKUP(BO202,Priser!$A$4:$A$15,Priser!$J$4:$J$15)</f>
        <v>0</v>
      </c>
      <c r="V202" s="37">
        <f>AQ202*(SUMIFS(Priser!$J$4:$J$15,Priser!$A$4:$A$15,BO202)-(SUMIFS(Priser!$H$4:$H$15,Priser!$A$4:$A$15,BO202)/SUMIFS(Priser!$I$4:$I$15,Priser!$A$4:$A$15,BO202)))+AP202*(SUMIFS(Priser!$J$4:$J$15,Priser!$A$4:$A$15,BO202)-Priser!$E$6/SUMIFS(Priser!$I$4:$I$15,Priser!$A$4:$A$15,BO202))+AO202*(SUMIFS(Priser!$J$4:$J$15,Priser!$A$4:$A$15,BO202)-Priser!$D$5/SUMIFS(Priser!$I$4:$I$15,Priser!$A$4:$A$15,BO202))+AN202*(SUMIFS(Priser!$J$4:$J$15,Priser!$A$4:$A$15,BO202)-Priser!$C$4/SUMIFS(Priser!$I$4:$I$15,Priser!$A$4:$A$15,BO202))+AM202*(SUMIFS(Priser!$J$4:$J$15,Priser!$A$4:$A$15,BO202)-Priser!$B$4/SUMIFS(Priser!$I$4:$I$15,Priser!$A$4:$A$15,BO202))</f>
        <v>0</v>
      </c>
      <c r="W202" s="37">
        <f t="shared" si="111"/>
        <v>0</v>
      </c>
      <c r="X202" s="37"/>
      <c r="AA202" s="37">
        <f t="shared" si="92"/>
        <v>0</v>
      </c>
      <c r="AB202" s="37">
        <f t="shared" si="93"/>
        <v>0</v>
      </c>
      <c r="AC202" s="37">
        <f t="shared" si="94"/>
        <v>0</v>
      </c>
      <c r="AD202" s="37">
        <f t="shared" si="112"/>
        <v>0</v>
      </c>
      <c r="AE202" s="37">
        <f>IF(AD202&gt;=Priser!$L$7,Priser!$M$7,IF(AD202&gt;=Priser!$L$6,Priser!$M$6,IF(AD202&gt;=Priser!$L$5,Priser!$M$5,IF(AD202&gt;=Priser!$L$4,Priser!$M$4))))</f>
        <v>0</v>
      </c>
      <c r="AF202" s="37">
        <f>AE202*SUMIFS(Priser!$J$4:$J$15,Priser!$A$4:$A$15,$BO202)*AB202</f>
        <v>0</v>
      </c>
      <c r="AG202" s="37">
        <f t="shared" si="113"/>
        <v>0</v>
      </c>
      <c r="AH202" s="37">
        <f>IF(AG202&gt;=Priser!$N$7,Priser!$O$7,IF(AG202&gt;=Priser!$N$6,Priser!$O$6,IF(AG202&gt;=Priser!$N$5,Priser!$O$5,IF(AG202&gt;=Priser!$N$4,Priser!$O$4))))</f>
        <v>0</v>
      </c>
      <c r="AI202" s="37">
        <f>AH202*SUMIFS(Priser!$J$4:$J$15,Priser!$A$4:$A$15,$BO202)*AC202</f>
        <v>0</v>
      </c>
      <c r="AJ202" s="37"/>
      <c r="AK202" s="37"/>
      <c r="AM202" s="37">
        <f t="shared" si="95"/>
        <v>0</v>
      </c>
      <c r="AN202" s="37">
        <f t="shared" si="96"/>
        <v>0</v>
      </c>
      <c r="AO202" s="37">
        <f t="shared" si="97"/>
        <v>0</v>
      </c>
      <c r="AP202" s="37">
        <f t="shared" si="98"/>
        <v>0</v>
      </c>
      <c r="AQ202" s="37">
        <f t="shared" si="99"/>
        <v>0</v>
      </c>
      <c r="AR202" s="37">
        <f t="shared" si="100"/>
        <v>0</v>
      </c>
      <c r="AS202" s="37">
        <f t="shared" si="101"/>
        <v>0</v>
      </c>
      <c r="AT202" s="37">
        <f t="shared" si="114"/>
        <v>0</v>
      </c>
      <c r="AU202" s="37">
        <f t="shared" si="115"/>
        <v>0</v>
      </c>
      <c r="AV202" s="37">
        <f t="shared" si="116"/>
        <v>0</v>
      </c>
      <c r="AW202" s="37">
        <f t="shared" si="117"/>
        <v>0</v>
      </c>
      <c r="AX202" s="37">
        <f t="shared" si="102"/>
        <v>0</v>
      </c>
      <c r="AY202" s="37"/>
      <c r="AZ202" s="37"/>
      <c r="BB202" s="37">
        <f t="shared" si="103"/>
        <v>0</v>
      </c>
      <c r="BC202" s="37">
        <f t="shared" si="104"/>
        <v>0</v>
      </c>
      <c r="BD202" s="37">
        <f t="shared" si="105"/>
        <v>0</v>
      </c>
      <c r="BE202" s="37">
        <f t="shared" si="106"/>
        <v>0</v>
      </c>
      <c r="BF202" s="37">
        <f t="shared" si="107"/>
        <v>0</v>
      </c>
      <c r="BG202" s="37">
        <f t="shared" si="108"/>
        <v>0</v>
      </c>
      <c r="BH202" s="37">
        <f t="shared" si="118"/>
        <v>0</v>
      </c>
      <c r="BJ202" s="37"/>
      <c r="BL202" s="37">
        <f>IF(Uttag!F202="",Uttag!E202,0)/IF(Uttag!$F$2=Listor!$B$5,I202,1)</f>
        <v>0</v>
      </c>
      <c r="BM202" s="37">
        <f>Uttag!F202/IF(Uttag!$F$2=Listor!$B$5,I202,1)</f>
        <v>0</v>
      </c>
      <c r="BO202" s="81">
        <f t="shared" si="109"/>
        <v>4</v>
      </c>
      <c r="BP202" s="37">
        <f>IF(OR(BO202&gt;=10,BO202&lt;=4),Indata!$B$9,Indata!$B$10)</f>
        <v>0</v>
      </c>
    </row>
    <row r="203" spans="4:68" x14ac:dyDescent="0.25">
      <c r="D203" s="148">
        <f t="shared" si="119"/>
        <v>45398</v>
      </c>
      <c r="E203" s="140"/>
      <c r="F203" s="141"/>
      <c r="G203" s="148"/>
      <c r="H203" s="37">
        <f t="shared" si="110"/>
        <v>0</v>
      </c>
      <c r="I203" s="81">
        <f>24+SUMIFS(Listor!$C$16:$C$17,Listor!$B$16:$B$17,Uttag!D203)</f>
        <v>24</v>
      </c>
      <c r="J203" s="37">
        <f t="shared" si="91"/>
        <v>0</v>
      </c>
      <c r="L203" s="160"/>
      <c r="M203" s="207">
        <v>1</v>
      </c>
      <c r="N203" s="207">
        <v>0</v>
      </c>
      <c r="O203" s="151"/>
      <c r="P203" s="166"/>
      <c r="Q203" s="167"/>
      <c r="S203" s="37">
        <f t="shared" si="90"/>
        <v>0</v>
      </c>
      <c r="U203" s="37">
        <f>(M203+(1-M203)*(1-N203))*L203*_xlfn.XLOOKUP(BO203,Priser!$A$4:$A$15,Priser!$J$4:$J$15)</f>
        <v>0</v>
      </c>
      <c r="V203" s="37">
        <f>AQ203*(SUMIFS(Priser!$J$4:$J$15,Priser!$A$4:$A$15,BO203)-(SUMIFS(Priser!$H$4:$H$15,Priser!$A$4:$A$15,BO203)/SUMIFS(Priser!$I$4:$I$15,Priser!$A$4:$A$15,BO203)))+AP203*(SUMIFS(Priser!$J$4:$J$15,Priser!$A$4:$A$15,BO203)-Priser!$E$6/SUMIFS(Priser!$I$4:$I$15,Priser!$A$4:$A$15,BO203))+AO203*(SUMIFS(Priser!$J$4:$J$15,Priser!$A$4:$A$15,BO203)-Priser!$D$5/SUMIFS(Priser!$I$4:$I$15,Priser!$A$4:$A$15,BO203))+AN203*(SUMIFS(Priser!$J$4:$J$15,Priser!$A$4:$A$15,BO203)-Priser!$C$4/SUMIFS(Priser!$I$4:$I$15,Priser!$A$4:$A$15,BO203))+AM203*(SUMIFS(Priser!$J$4:$J$15,Priser!$A$4:$A$15,BO203)-Priser!$B$4/SUMIFS(Priser!$I$4:$I$15,Priser!$A$4:$A$15,BO203))</f>
        <v>0</v>
      </c>
      <c r="W203" s="37">
        <f t="shared" si="111"/>
        <v>0</v>
      </c>
      <c r="X203" s="37"/>
      <c r="AA203" s="37">
        <f t="shared" si="92"/>
        <v>0</v>
      </c>
      <c r="AB203" s="37">
        <f t="shared" si="93"/>
        <v>0</v>
      </c>
      <c r="AC203" s="37">
        <f t="shared" si="94"/>
        <v>0</v>
      </c>
      <c r="AD203" s="37">
        <f t="shared" si="112"/>
        <v>0</v>
      </c>
      <c r="AE203" s="37">
        <f>IF(AD203&gt;=Priser!$L$7,Priser!$M$7,IF(AD203&gt;=Priser!$L$6,Priser!$M$6,IF(AD203&gt;=Priser!$L$5,Priser!$M$5,IF(AD203&gt;=Priser!$L$4,Priser!$M$4))))</f>
        <v>0</v>
      </c>
      <c r="AF203" s="37">
        <f>AE203*SUMIFS(Priser!$J$4:$J$15,Priser!$A$4:$A$15,$BO203)*AB203</f>
        <v>0</v>
      </c>
      <c r="AG203" s="37">
        <f t="shared" si="113"/>
        <v>0</v>
      </c>
      <c r="AH203" s="37">
        <f>IF(AG203&gt;=Priser!$N$7,Priser!$O$7,IF(AG203&gt;=Priser!$N$6,Priser!$O$6,IF(AG203&gt;=Priser!$N$5,Priser!$O$5,IF(AG203&gt;=Priser!$N$4,Priser!$O$4))))</f>
        <v>0</v>
      </c>
      <c r="AI203" s="37">
        <f>AH203*SUMIFS(Priser!$J$4:$J$15,Priser!$A$4:$A$15,$BO203)*AC203</f>
        <v>0</v>
      </c>
      <c r="AJ203" s="37"/>
      <c r="AK203" s="37"/>
      <c r="AM203" s="37">
        <f t="shared" si="95"/>
        <v>0</v>
      </c>
      <c r="AN203" s="37">
        <f t="shared" si="96"/>
        <v>0</v>
      </c>
      <c r="AO203" s="37">
        <f t="shared" si="97"/>
        <v>0</v>
      </c>
      <c r="AP203" s="37">
        <f t="shared" si="98"/>
        <v>0</v>
      </c>
      <c r="AQ203" s="37">
        <f t="shared" si="99"/>
        <v>0</v>
      </c>
      <c r="AR203" s="37">
        <f t="shared" si="100"/>
        <v>0</v>
      </c>
      <c r="AS203" s="37">
        <f t="shared" si="101"/>
        <v>0</v>
      </c>
      <c r="AT203" s="37">
        <f t="shared" si="114"/>
        <v>0</v>
      </c>
      <c r="AU203" s="37">
        <f t="shared" si="115"/>
        <v>0</v>
      </c>
      <c r="AV203" s="37">
        <f t="shared" si="116"/>
        <v>0</v>
      </c>
      <c r="AW203" s="37">
        <f t="shared" si="117"/>
        <v>0</v>
      </c>
      <c r="AX203" s="37">
        <f t="shared" si="102"/>
        <v>0</v>
      </c>
      <c r="AY203" s="37"/>
      <c r="AZ203" s="37"/>
      <c r="BB203" s="37">
        <f t="shared" si="103"/>
        <v>0</v>
      </c>
      <c r="BC203" s="37">
        <f t="shared" si="104"/>
        <v>0</v>
      </c>
      <c r="BD203" s="37">
        <f t="shared" si="105"/>
        <v>0</v>
      </c>
      <c r="BE203" s="37">
        <f t="shared" si="106"/>
        <v>0</v>
      </c>
      <c r="BF203" s="37">
        <f t="shared" si="107"/>
        <v>0</v>
      </c>
      <c r="BG203" s="37">
        <f t="shared" si="108"/>
        <v>0</v>
      </c>
      <c r="BH203" s="37">
        <f t="shared" si="118"/>
        <v>0</v>
      </c>
      <c r="BJ203" s="37"/>
      <c r="BL203" s="37">
        <f>IF(Uttag!F203="",Uttag!E203,0)/IF(Uttag!$F$2=Listor!$B$5,I203,1)</f>
        <v>0</v>
      </c>
      <c r="BM203" s="37">
        <f>Uttag!F203/IF(Uttag!$F$2=Listor!$B$5,I203,1)</f>
        <v>0</v>
      </c>
      <c r="BO203" s="81">
        <f t="shared" si="109"/>
        <v>4</v>
      </c>
      <c r="BP203" s="37">
        <f>IF(OR(BO203&gt;=10,BO203&lt;=4),Indata!$B$9,Indata!$B$10)</f>
        <v>0</v>
      </c>
    </row>
    <row r="204" spans="4:68" x14ac:dyDescent="0.25">
      <c r="D204" s="148">
        <f t="shared" si="119"/>
        <v>45399</v>
      </c>
      <c r="E204" s="140"/>
      <c r="F204" s="141"/>
      <c r="G204" s="148"/>
      <c r="H204" s="37">
        <f t="shared" si="110"/>
        <v>0</v>
      </c>
      <c r="I204" s="81">
        <f>24+SUMIFS(Listor!$C$16:$C$17,Listor!$B$16:$B$17,Uttag!D204)</f>
        <v>24</v>
      </c>
      <c r="J204" s="37">
        <f t="shared" si="91"/>
        <v>0</v>
      </c>
      <c r="L204" s="160"/>
      <c r="M204" s="207">
        <v>1</v>
      </c>
      <c r="N204" s="207">
        <v>0</v>
      </c>
      <c r="O204" s="151"/>
      <c r="P204" s="166"/>
      <c r="Q204" s="167"/>
      <c r="S204" s="37">
        <f t="shared" si="90"/>
        <v>0</v>
      </c>
      <c r="U204" s="37">
        <f>(M204+(1-M204)*(1-N204))*L204*_xlfn.XLOOKUP(BO204,Priser!$A$4:$A$15,Priser!$J$4:$J$15)</f>
        <v>0</v>
      </c>
      <c r="V204" s="37">
        <f>AQ204*(SUMIFS(Priser!$J$4:$J$15,Priser!$A$4:$A$15,BO204)-(SUMIFS(Priser!$H$4:$H$15,Priser!$A$4:$A$15,BO204)/SUMIFS(Priser!$I$4:$I$15,Priser!$A$4:$A$15,BO204)))+AP204*(SUMIFS(Priser!$J$4:$J$15,Priser!$A$4:$A$15,BO204)-Priser!$E$6/SUMIFS(Priser!$I$4:$I$15,Priser!$A$4:$A$15,BO204))+AO204*(SUMIFS(Priser!$J$4:$J$15,Priser!$A$4:$A$15,BO204)-Priser!$D$5/SUMIFS(Priser!$I$4:$I$15,Priser!$A$4:$A$15,BO204))+AN204*(SUMIFS(Priser!$J$4:$J$15,Priser!$A$4:$A$15,BO204)-Priser!$C$4/SUMIFS(Priser!$I$4:$I$15,Priser!$A$4:$A$15,BO204))+AM204*(SUMIFS(Priser!$J$4:$J$15,Priser!$A$4:$A$15,BO204)-Priser!$B$4/SUMIFS(Priser!$I$4:$I$15,Priser!$A$4:$A$15,BO204))</f>
        <v>0</v>
      </c>
      <c r="W204" s="37">
        <f t="shared" si="111"/>
        <v>0</v>
      </c>
      <c r="X204" s="37"/>
      <c r="AA204" s="37">
        <f t="shared" si="92"/>
        <v>0</v>
      </c>
      <c r="AB204" s="37">
        <f t="shared" si="93"/>
        <v>0</v>
      </c>
      <c r="AC204" s="37">
        <f t="shared" si="94"/>
        <v>0</v>
      </c>
      <c r="AD204" s="37">
        <f t="shared" si="112"/>
        <v>0</v>
      </c>
      <c r="AE204" s="37">
        <f>IF(AD204&gt;=Priser!$L$7,Priser!$M$7,IF(AD204&gt;=Priser!$L$6,Priser!$M$6,IF(AD204&gt;=Priser!$L$5,Priser!$M$5,IF(AD204&gt;=Priser!$L$4,Priser!$M$4))))</f>
        <v>0</v>
      </c>
      <c r="AF204" s="37">
        <f>AE204*SUMIFS(Priser!$J$4:$J$15,Priser!$A$4:$A$15,$BO204)*AB204</f>
        <v>0</v>
      </c>
      <c r="AG204" s="37">
        <f t="shared" si="113"/>
        <v>0</v>
      </c>
      <c r="AH204" s="37">
        <f>IF(AG204&gt;=Priser!$N$7,Priser!$O$7,IF(AG204&gt;=Priser!$N$6,Priser!$O$6,IF(AG204&gt;=Priser!$N$5,Priser!$O$5,IF(AG204&gt;=Priser!$N$4,Priser!$O$4))))</f>
        <v>0</v>
      </c>
      <c r="AI204" s="37">
        <f>AH204*SUMIFS(Priser!$J$4:$J$15,Priser!$A$4:$A$15,$BO204)*AC204</f>
        <v>0</v>
      </c>
      <c r="AJ204" s="37"/>
      <c r="AK204" s="37"/>
      <c r="AM204" s="37">
        <f t="shared" si="95"/>
        <v>0</v>
      </c>
      <c r="AN204" s="37">
        <f t="shared" si="96"/>
        <v>0</v>
      </c>
      <c r="AO204" s="37">
        <f t="shared" si="97"/>
        <v>0</v>
      </c>
      <c r="AP204" s="37">
        <f t="shared" si="98"/>
        <v>0</v>
      </c>
      <c r="AQ204" s="37">
        <f t="shared" si="99"/>
        <v>0</v>
      </c>
      <c r="AR204" s="37">
        <f t="shared" si="100"/>
        <v>0</v>
      </c>
      <c r="AS204" s="37">
        <f t="shared" si="101"/>
        <v>0</v>
      </c>
      <c r="AT204" s="37">
        <f t="shared" si="114"/>
        <v>0</v>
      </c>
      <c r="AU204" s="37">
        <f t="shared" si="115"/>
        <v>0</v>
      </c>
      <c r="AV204" s="37">
        <f t="shared" si="116"/>
        <v>0</v>
      </c>
      <c r="AW204" s="37">
        <f t="shared" si="117"/>
        <v>0</v>
      </c>
      <c r="AX204" s="37">
        <f t="shared" si="102"/>
        <v>0</v>
      </c>
      <c r="AY204" s="37"/>
      <c r="AZ204" s="37"/>
      <c r="BB204" s="37">
        <f t="shared" si="103"/>
        <v>0</v>
      </c>
      <c r="BC204" s="37">
        <f t="shared" si="104"/>
        <v>0</v>
      </c>
      <c r="BD204" s="37">
        <f t="shared" si="105"/>
        <v>0</v>
      </c>
      <c r="BE204" s="37">
        <f t="shared" si="106"/>
        <v>0</v>
      </c>
      <c r="BF204" s="37">
        <f t="shared" si="107"/>
        <v>0</v>
      </c>
      <c r="BG204" s="37">
        <f t="shared" si="108"/>
        <v>0</v>
      </c>
      <c r="BH204" s="37">
        <f t="shared" si="118"/>
        <v>0</v>
      </c>
      <c r="BJ204" s="37"/>
      <c r="BL204" s="37">
        <f>IF(Uttag!F204="",Uttag!E204,0)/IF(Uttag!$F$2=Listor!$B$5,I204,1)</f>
        <v>0</v>
      </c>
      <c r="BM204" s="37">
        <f>Uttag!F204/IF(Uttag!$F$2=Listor!$B$5,I204,1)</f>
        <v>0</v>
      </c>
      <c r="BO204" s="81">
        <f t="shared" si="109"/>
        <v>4</v>
      </c>
      <c r="BP204" s="37">
        <f>IF(OR(BO204&gt;=10,BO204&lt;=4),Indata!$B$9,Indata!$B$10)</f>
        <v>0</v>
      </c>
    </row>
    <row r="205" spans="4:68" x14ac:dyDescent="0.25">
      <c r="D205" s="148">
        <f t="shared" si="119"/>
        <v>45400</v>
      </c>
      <c r="E205" s="140"/>
      <c r="F205" s="141"/>
      <c r="G205" s="148"/>
      <c r="H205" s="37">
        <f t="shared" si="110"/>
        <v>0</v>
      </c>
      <c r="I205" s="81">
        <f>24+SUMIFS(Listor!$C$16:$C$17,Listor!$B$16:$B$17,Uttag!D205)</f>
        <v>24</v>
      </c>
      <c r="J205" s="37">
        <f t="shared" si="91"/>
        <v>0</v>
      </c>
      <c r="L205" s="160"/>
      <c r="M205" s="207">
        <v>1</v>
      </c>
      <c r="N205" s="207">
        <v>0</v>
      </c>
      <c r="O205" s="151"/>
      <c r="P205" s="166"/>
      <c r="Q205" s="167"/>
      <c r="S205" s="37">
        <f t="shared" si="90"/>
        <v>0</v>
      </c>
      <c r="U205" s="37">
        <f>(M205+(1-M205)*(1-N205))*L205*_xlfn.XLOOKUP(BO205,Priser!$A$4:$A$15,Priser!$J$4:$J$15)</f>
        <v>0</v>
      </c>
      <c r="V205" s="37">
        <f>AQ205*(SUMIFS(Priser!$J$4:$J$15,Priser!$A$4:$A$15,BO205)-(SUMIFS(Priser!$H$4:$H$15,Priser!$A$4:$A$15,BO205)/SUMIFS(Priser!$I$4:$I$15,Priser!$A$4:$A$15,BO205)))+AP205*(SUMIFS(Priser!$J$4:$J$15,Priser!$A$4:$A$15,BO205)-Priser!$E$6/SUMIFS(Priser!$I$4:$I$15,Priser!$A$4:$A$15,BO205))+AO205*(SUMIFS(Priser!$J$4:$J$15,Priser!$A$4:$A$15,BO205)-Priser!$D$5/SUMIFS(Priser!$I$4:$I$15,Priser!$A$4:$A$15,BO205))+AN205*(SUMIFS(Priser!$J$4:$J$15,Priser!$A$4:$A$15,BO205)-Priser!$C$4/SUMIFS(Priser!$I$4:$I$15,Priser!$A$4:$A$15,BO205))+AM205*(SUMIFS(Priser!$J$4:$J$15,Priser!$A$4:$A$15,BO205)-Priser!$B$4/SUMIFS(Priser!$I$4:$I$15,Priser!$A$4:$A$15,BO205))</f>
        <v>0</v>
      </c>
      <c r="W205" s="37">
        <f t="shared" si="111"/>
        <v>0</v>
      </c>
      <c r="X205" s="37"/>
      <c r="AA205" s="37">
        <f t="shared" si="92"/>
        <v>0</v>
      </c>
      <c r="AB205" s="37">
        <f t="shared" si="93"/>
        <v>0</v>
      </c>
      <c r="AC205" s="37">
        <f t="shared" si="94"/>
        <v>0</v>
      </c>
      <c r="AD205" s="37">
        <f t="shared" si="112"/>
        <v>0</v>
      </c>
      <c r="AE205" s="37">
        <f>IF(AD205&gt;=Priser!$L$7,Priser!$M$7,IF(AD205&gt;=Priser!$L$6,Priser!$M$6,IF(AD205&gt;=Priser!$L$5,Priser!$M$5,IF(AD205&gt;=Priser!$L$4,Priser!$M$4))))</f>
        <v>0</v>
      </c>
      <c r="AF205" s="37">
        <f>AE205*SUMIFS(Priser!$J$4:$J$15,Priser!$A$4:$A$15,$BO205)*AB205</f>
        <v>0</v>
      </c>
      <c r="AG205" s="37">
        <f t="shared" si="113"/>
        <v>0</v>
      </c>
      <c r="AH205" s="37">
        <f>IF(AG205&gt;=Priser!$N$7,Priser!$O$7,IF(AG205&gt;=Priser!$N$6,Priser!$O$6,IF(AG205&gt;=Priser!$N$5,Priser!$O$5,IF(AG205&gt;=Priser!$N$4,Priser!$O$4))))</f>
        <v>0</v>
      </c>
      <c r="AI205" s="37">
        <f>AH205*SUMIFS(Priser!$J$4:$J$15,Priser!$A$4:$A$15,$BO205)*AC205</f>
        <v>0</v>
      </c>
      <c r="AJ205" s="37"/>
      <c r="AK205" s="37"/>
      <c r="AM205" s="37">
        <f t="shared" si="95"/>
        <v>0</v>
      </c>
      <c r="AN205" s="37">
        <f t="shared" si="96"/>
        <v>0</v>
      </c>
      <c r="AO205" s="37">
        <f t="shared" si="97"/>
        <v>0</v>
      </c>
      <c r="AP205" s="37">
        <f t="shared" si="98"/>
        <v>0</v>
      </c>
      <c r="AQ205" s="37">
        <f t="shared" si="99"/>
        <v>0</v>
      </c>
      <c r="AR205" s="37">
        <f t="shared" si="100"/>
        <v>0</v>
      </c>
      <c r="AS205" s="37">
        <f t="shared" si="101"/>
        <v>0</v>
      </c>
      <c r="AT205" s="37">
        <f t="shared" si="114"/>
        <v>0</v>
      </c>
      <c r="AU205" s="37">
        <f t="shared" si="115"/>
        <v>0</v>
      </c>
      <c r="AV205" s="37">
        <f t="shared" si="116"/>
        <v>0</v>
      </c>
      <c r="AW205" s="37">
        <f t="shared" si="117"/>
        <v>0</v>
      </c>
      <c r="AX205" s="37">
        <f t="shared" si="102"/>
        <v>0</v>
      </c>
      <c r="AY205" s="37"/>
      <c r="AZ205" s="37"/>
      <c r="BB205" s="37">
        <f t="shared" si="103"/>
        <v>0</v>
      </c>
      <c r="BC205" s="37">
        <f t="shared" si="104"/>
        <v>0</v>
      </c>
      <c r="BD205" s="37">
        <f t="shared" si="105"/>
        <v>0</v>
      </c>
      <c r="BE205" s="37">
        <f t="shared" si="106"/>
        <v>0</v>
      </c>
      <c r="BF205" s="37">
        <f t="shared" si="107"/>
        <v>0</v>
      </c>
      <c r="BG205" s="37">
        <f t="shared" si="108"/>
        <v>0</v>
      </c>
      <c r="BH205" s="37">
        <f t="shared" si="118"/>
        <v>0</v>
      </c>
      <c r="BJ205" s="37"/>
      <c r="BL205" s="37">
        <f>IF(Uttag!F205="",Uttag!E205,0)/IF(Uttag!$F$2=Listor!$B$5,I205,1)</f>
        <v>0</v>
      </c>
      <c r="BM205" s="37">
        <f>Uttag!F205/IF(Uttag!$F$2=Listor!$B$5,I205,1)</f>
        <v>0</v>
      </c>
      <c r="BO205" s="81">
        <f t="shared" si="109"/>
        <v>4</v>
      </c>
      <c r="BP205" s="37">
        <f>IF(OR(BO205&gt;=10,BO205&lt;=4),Indata!$B$9,Indata!$B$10)</f>
        <v>0</v>
      </c>
    </row>
    <row r="206" spans="4:68" x14ac:dyDescent="0.25">
      <c r="D206" s="148">
        <f t="shared" si="119"/>
        <v>45401</v>
      </c>
      <c r="E206" s="140"/>
      <c r="F206" s="141"/>
      <c r="G206" s="148"/>
      <c r="H206" s="37">
        <f t="shared" si="110"/>
        <v>0</v>
      </c>
      <c r="I206" s="81">
        <f>24+SUMIFS(Listor!$C$16:$C$17,Listor!$B$16:$B$17,Uttag!D206)</f>
        <v>24</v>
      </c>
      <c r="J206" s="37">
        <f t="shared" si="91"/>
        <v>0</v>
      </c>
      <c r="L206" s="160"/>
      <c r="M206" s="207">
        <v>1</v>
      </c>
      <c r="N206" s="207">
        <v>0</v>
      </c>
      <c r="O206" s="151"/>
      <c r="P206" s="166"/>
      <c r="Q206" s="167"/>
      <c r="S206" s="37">
        <f t="shared" si="90"/>
        <v>0</v>
      </c>
      <c r="U206" s="37">
        <f>(M206+(1-M206)*(1-N206))*L206*_xlfn.XLOOKUP(BO206,Priser!$A$4:$A$15,Priser!$J$4:$J$15)</f>
        <v>0</v>
      </c>
      <c r="V206" s="37">
        <f>AQ206*(SUMIFS(Priser!$J$4:$J$15,Priser!$A$4:$A$15,BO206)-(SUMIFS(Priser!$H$4:$H$15,Priser!$A$4:$A$15,BO206)/SUMIFS(Priser!$I$4:$I$15,Priser!$A$4:$A$15,BO206)))+AP206*(SUMIFS(Priser!$J$4:$J$15,Priser!$A$4:$A$15,BO206)-Priser!$E$6/SUMIFS(Priser!$I$4:$I$15,Priser!$A$4:$A$15,BO206))+AO206*(SUMIFS(Priser!$J$4:$J$15,Priser!$A$4:$A$15,BO206)-Priser!$D$5/SUMIFS(Priser!$I$4:$I$15,Priser!$A$4:$A$15,BO206))+AN206*(SUMIFS(Priser!$J$4:$J$15,Priser!$A$4:$A$15,BO206)-Priser!$C$4/SUMIFS(Priser!$I$4:$I$15,Priser!$A$4:$A$15,BO206))+AM206*(SUMIFS(Priser!$J$4:$J$15,Priser!$A$4:$A$15,BO206)-Priser!$B$4/SUMIFS(Priser!$I$4:$I$15,Priser!$A$4:$A$15,BO206))</f>
        <v>0</v>
      </c>
      <c r="W206" s="37">
        <f t="shared" si="111"/>
        <v>0</v>
      </c>
      <c r="X206" s="37"/>
      <c r="AA206" s="37">
        <f t="shared" si="92"/>
        <v>0</v>
      </c>
      <c r="AB206" s="37">
        <f t="shared" si="93"/>
        <v>0</v>
      </c>
      <c r="AC206" s="37">
        <f t="shared" si="94"/>
        <v>0</v>
      </c>
      <c r="AD206" s="37">
        <f t="shared" si="112"/>
        <v>0</v>
      </c>
      <c r="AE206" s="37">
        <f>IF(AD206&gt;=Priser!$L$7,Priser!$M$7,IF(AD206&gt;=Priser!$L$6,Priser!$M$6,IF(AD206&gt;=Priser!$L$5,Priser!$M$5,IF(AD206&gt;=Priser!$L$4,Priser!$M$4))))</f>
        <v>0</v>
      </c>
      <c r="AF206" s="37">
        <f>AE206*SUMIFS(Priser!$J$4:$J$15,Priser!$A$4:$A$15,$BO206)*AB206</f>
        <v>0</v>
      </c>
      <c r="AG206" s="37">
        <f t="shared" si="113"/>
        <v>0</v>
      </c>
      <c r="AH206" s="37">
        <f>IF(AG206&gt;=Priser!$N$7,Priser!$O$7,IF(AG206&gt;=Priser!$N$6,Priser!$O$6,IF(AG206&gt;=Priser!$N$5,Priser!$O$5,IF(AG206&gt;=Priser!$N$4,Priser!$O$4))))</f>
        <v>0</v>
      </c>
      <c r="AI206" s="37">
        <f>AH206*SUMIFS(Priser!$J$4:$J$15,Priser!$A$4:$A$15,$BO206)*AC206</f>
        <v>0</v>
      </c>
      <c r="AJ206" s="37"/>
      <c r="AK206" s="37"/>
      <c r="AM206" s="37">
        <f t="shared" si="95"/>
        <v>0</v>
      </c>
      <c r="AN206" s="37">
        <f t="shared" si="96"/>
        <v>0</v>
      </c>
      <c r="AO206" s="37">
        <f t="shared" si="97"/>
        <v>0</v>
      </c>
      <c r="AP206" s="37">
        <f t="shared" si="98"/>
        <v>0</v>
      </c>
      <c r="AQ206" s="37">
        <f t="shared" si="99"/>
        <v>0</v>
      </c>
      <c r="AR206" s="37">
        <f t="shared" si="100"/>
        <v>0</v>
      </c>
      <c r="AS206" s="37">
        <f t="shared" si="101"/>
        <v>0</v>
      </c>
      <c r="AT206" s="37">
        <f t="shared" si="114"/>
        <v>0</v>
      </c>
      <c r="AU206" s="37">
        <f t="shared" si="115"/>
        <v>0</v>
      </c>
      <c r="AV206" s="37">
        <f t="shared" si="116"/>
        <v>0</v>
      </c>
      <c r="AW206" s="37">
        <f t="shared" si="117"/>
        <v>0</v>
      </c>
      <c r="AX206" s="37">
        <f t="shared" si="102"/>
        <v>0</v>
      </c>
      <c r="AY206" s="37"/>
      <c r="AZ206" s="37"/>
      <c r="BB206" s="37">
        <f t="shared" si="103"/>
        <v>0</v>
      </c>
      <c r="BC206" s="37">
        <f t="shared" si="104"/>
        <v>0</v>
      </c>
      <c r="BD206" s="37">
        <f t="shared" si="105"/>
        <v>0</v>
      </c>
      <c r="BE206" s="37">
        <f t="shared" si="106"/>
        <v>0</v>
      </c>
      <c r="BF206" s="37">
        <f t="shared" si="107"/>
        <v>0</v>
      </c>
      <c r="BG206" s="37">
        <f t="shared" si="108"/>
        <v>0</v>
      </c>
      <c r="BH206" s="37">
        <f t="shared" si="118"/>
        <v>0</v>
      </c>
      <c r="BJ206" s="37"/>
      <c r="BL206" s="37">
        <f>IF(Uttag!F206="",Uttag!E206,0)/IF(Uttag!$F$2=Listor!$B$5,I206,1)</f>
        <v>0</v>
      </c>
      <c r="BM206" s="37">
        <f>Uttag!F206/IF(Uttag!$F$2=Listor!$B$5,I206,1)</f>
        <v>0</v>
      </c>
      <c r="BO206" s="81">
        <f t="shared" si="109"/>
        <v>4</v>
      </c>
      <c r="BP206" s="37">
        <f>IF(OR(BO206&gt;=10,BO206&lt;=4),Indata!$B$9,Indata!$B$10)</f>
        <v>0</v>
      </c>
    </row>
    <row r="207" spans="4:68" x14ac:dyDescent="0.25">
      <c r="D207" s="148">
        <f t="shared" si="119"/>
        <v>45402</v>
      </c>
      <c r="E207" s="140"/>
      <c r="F207" s="141"/>
      <c r="G207" s="148"/>
      <c r="H207" s="37">
        <f t="shared" si="110"/>
        <v>0</v>
      </c>
      <c r="I207" s="81">
        <f>24+SUMIFS(Listor!$C$16:$C$17,Listor!$B$16:$B$17,Uttag!D207)</f>
        <v>24</v>
      </c>
      <c r="J207" s="37">
        <f t="shared" si="91"/>
        <v>0</v>
      </c>
      <c r="L207" s="160"/>
      <c r="M207" s="207">
        <v>1</v>
      </c>
      <c r="N207" s="207">
        <v>0</v>
      </c>
      <c r="O207" s="151"/>
      <c r="P207" s="166"/>
      <c r="Q207" s="167"/>
      <c r="S207" s="37">
        <f t="shared" si="90"/>
        <v>0</v>
      </c>
      <c r="U207" s="37">
        <f>(M207+(1-M207)*(1-N207))*L207*_xlfn.XLOOKUP(BO207,Priser!$A$4:$A$15,Priser!$J$4:$J$15)</f>
        <v>0</v>
      </c>
      <c r="V207" s="37">
        <f>AQ207*(SUMIFS(Priser!$J$4:$J$15,Priser!$A$4:$A$15,BO207)-(SUMIFS(Priser!$H$4:$H$15,Priser!$A$4:$A$15,BO207)/SUMIFS(Priser!$I$4:$I$15,Priser!$A$4:$A$15,BO207)))+AP207*(SUMIFS(Priser!$J$4:$J$15,Priser!$A$4:$A$15,BO207)-Priser!$E$6/SUMIFS(Priser!$I$4:$I$15,Priser!$A$4:$A$15,BO207))+AO207*(SUMIFS(Priser!$J$4:$J$15,Priser!$A$4:$A$15,BO207)-Priser!$D$5/SUMIFS(Priser!$I$4:$I$15,Priser!$A$4:$A$15,BO207))+AN207*(SUMIFS(Priser!$J$4:$J$15,Priser!$A$4:$A$15,BO207)-Priser!$C$4/SUMIFS(Priser!$I$4:$I$15,Priser!$A$4:$A$15,BO207))+AM207*(SUMIFS(Priser!$J$4:$J$15,Priser!$A$4:$A$15,BO207)-Priser!$B$4/SUMIFS(Priser!$I$4:$I$15,Priser!$A$4:$A$15,BO207))</f>
        <v>0</v>
      </c>
      <c r="W207" s="37">
        <f t="shared" si="111"/>
        <v>0</v>
      </c>
      <c r="X207" s="37"/>
      <c r="AA207" s="37">
        <f t="shared" si="92"/>
        <v>0</v>
      </c>
      <c r="AB207" s="37">
        <f t="shared" si="93"/>
        <v>0</v>
      </c>
      <c r="AC207" s="37">
        <f t="shared" si="94"/>
        <v>0</v>
      </c>
      <c r="AD207" s="37">
        <f t="shared" si="112"/>
        <v>0</v>
      </c>
      <c r="AE207" s="37">
        <f>IF(AD207&gt;=Priser!$L$7,Priser!$M$7,IF(AD207&gt;=Priser!$L$6,Priser!$M$6,IF(AD207&gt;=Priser!$L$5,Priser!$M$5,IF(AD207&gt;=Priser!$L$4,Priser!$M$4))))</f>
        <v>0</v>
      </c>
      <c r="AF207" s="37">
        <f>AE207*SUMIFS(Priser!$J$4:$J$15,Priser!$A$4:$A$15,$BO207)*AB207</f>
        <v>0</v>
      </c>
      <c r="AG207" s="37">
        <f t="shared" si="113"/>
        <v>0</v>
      </c>
      <c r="AH207" s="37">
        <f>IF(AG207&gt;=Priser!$N$7,Priser!$O$7,IF(AG207&gt;=Priser!$N$6,Priser!$O$6,IF(AG207&gt;=Priser!$N$5,Priser!$O$5,IF(AG207&gt;=Priser!$N$4,Priser!$O$4))))</f>
        <v>0</v>
      </c>
      <c r="AI207" s="37">
        <f>AH207*SUMIFS(Priser!$J$4:$J$15,Priser!$A$4:$A$15,$BO207)*AC207</f>
        <v>0</v>
      </c>
      <c r="AJ207" s="37"/>
      <c r="AK207" s="37"/>
      <c r="AM207" s="37">
        <f t="shared" si="95"/>
        <v>0</v>
      </c>
      <c r="AN207" s="37">
        <f t="shared" si="96"/>
        <v>0</v>
      </c>
      <c r="AO207" s="37">
        <f t="shared" si="97"/>
        <v>0</v>
      </c>
      <c r="AP207" s="37">
        <f t="shared" si="98"/>
        <v>0</v>
      </c>
      <c r="AQ207" s="37">
        <f t="shared" si="99"/>
        <v>0</v>
      </c>
      <c r="AR207" s="37">
        <f t="shared" si="100"/>
        <v>0</v>
      </c>
      <c r="AS207" s="37">
        <f t="shared" si="101"/>
        <v>0</v>
      </c>
      <c r="AT207" s="37">
        <f t="shared" si="114"/>
        <v>0</v>
      </c>
      <c r="AU207" s="37">
        <f t="shared" si="115"/>
        <v>0</v>
      </c>
      <c r="AV207" s="37">
        <f t="shared" si="116"/>
        <v>0</v>
      </c>
      <c r="AW207" s="37">
        <f t="shared" si="117"/>
        <v>0</v>
      </c>
      <c r="AX207" s="37">
        <f t="shared" si="102"/>
        <v>0</v>
      </c>
      <c r="AY207" s="37"/>
      <c r="AZ207" s="37"/>
      <c r="BB207" s="37">
        <f t="shared" si="103"/>
        <v>0</v>
      </c>
      <c r="BC207" s="37">
        <f t="shared" si="104"/>
        <v>0</v>
      </c>
      <c r="BD207" s="37">
        <f t="shared" si="105"/>
        <v>0</v>
      </c>
      <c r="BE207" s="37">
        <f t="shared" si="106"/>
        <v>0</v>
      </c>
      <c r="BF207" s="37">
        <f t="shared" si="107"/>
        <v>0</v>
      </c>
      <c r="BG207" s="37">
        <f t="shared" si="108"/>
        <v>0</v>
      </c>
      <c r="BH207" s="37">
        <f t="shared" si="118"/>
        <v>0</v>
      </c>
      <c r="BJ207" s="37"/>
      <c r="BL207" s="37">
        <f>IF(Uttag!F207="",Uttag!E207,0)/IF(Uttag!$F$2=Listor!$B$5,I207,1)</f>
        <v>0</v>
      </c>
      <c r="BM207" s="37">
        <f>Uttag!F207/IF(Uttag!$F$2=Listor!$B$5,I207,1)</f>
        <v>0</v>
      </c>
      <c r="BO207" s="81">
        <f t="shared" si="109"/>
        <v>4</v>
      </c>
      <c r="BP207" s="37">
        <f>IF(OR(BO207&gt;=10,BO207&lt;=4),Indata!$B$9,Indata!$B$10)</f>
        <v>0</v>
      </c>
    </row>
    <row r="208" spans="4:68" x14ac:dyDescent="0.25">
      <c r="D208" s="148">
        <f t="shared" si="119"/>
        <v>45403</v>
      </c>
      <c r="E208" s="140"/>
      <c r="F208" s="141"/>
      <c r="G208" s="148"/>
      <c r="H208" s="37">
        <f t="shared" si="110"/>
        <v>0</v>
      </c>
      <c r="I208" s="81">
        <f>24+SUMIFS(Listor!$C$16:$C$17,Listor!$B$16:$B$17,Uttag!D208)</f>
        <v>24</v>
      </c>
      <c r="J208" s="37">
        <f t="shared" si="91"/>
        <v>0</v>
      </c>
      <c r="L208" s="160"/>
      <c r="M208" s="207">
        <v>1</v>
      </c>
      <c r="N208" s="207">
        <v>0</v>
      </c>
      <c r="O208" s="151"/>
      <c r="P208" s="166"/>
      <c r="Q208" s="167"/>
      <c r="S208" s="37">
        <f t="shared" si="90"/>
        <v>0</v>
      </c>
      <c r="U208" s="37">
        <f>(M208+(1-M208)*(1-N208))*L208*_xlfn.XLOOKUP(BO208,Priser!$A$4:$A$15,Priser!$J$4:$J$15)</f>
        <v>0</v>
      </c>
      <c r="V208" s="37">
        <f>AQ208*(SUMIFS(Priser!$J$4:$J$15,Priser!$A$4:$A$15,BO208)-(SUMIFS(Priser!$H$4:$H$15,Priser!$A$4:$A$15,BO208)/SUMIFS(Priser!$I$4:$I$15,Priser!$A$4:$A$15,BO208)))+AP208*(SUMIFS(Priser!$J$4:$J$15,Priser!$A$4:$A$15,BO208)-Priser!$E$6/SUMIFS(Priser!$I$4:$I$15,Priser!$A$4:$A$15,BO208))+AO208*(SUMIFS(Priser!$J$4:$J$15,Priser!$A$4:$A$15,BO208)-Priser!$D$5/SUMIFS(Priser!$I$4:$I$15,Priser!$A$4:$A$15,BO208))+AN208*(SUMIFS(Priser!$J$4:$J$15,Priser!$A$4:$A$15,BO208)-Priser!$C$4/SUMIFS(Priser!$I$4:$I$15,Priser!$A$4:$A$15,BO208))+AM208*(SUMIFS(Priser!$J$4:$J$15,Priser!$A$4:$A$15,BO208)-Priser!$B$4/SUMIFS(Priser!$I$4:$I$15,Priser!$A$4:$A$15,BO208))</f>
        <v>0</v>
      </c>
      <c r="W208" s="37">
        <f t="shared" si="111"/>
        <v>0</v>
      </c>
      <c r="X208" s="37"/>
      <c r="AA208" s="37">
        <f t="shared" si="92"/>
        <v>0</v>
      </c>
      <c r="AB208" s="37">
        <f t="shared" si="93"/>
        <v>0</v>
      </c>
      <c r="AC208" s="37">
        <f t="shared" si="94"/>
        <v>0</v>
      </c>
      <c r="AD208" s="37">
        <f t="shared" si="112"/>
        <v>0</v>
      </c>
      <c r="AE208" s="37">
        <f>IF(AD208&gt;=Priser!$L$7,Priser!$M$7,IF(AD208&gt;=Priser!$L$6,Priser!$M$6,IF(AD208&gt;=Priser!$L$5,Priser!$M$5,IF(AD208&gt;=Priser!$L$4,Priser!$M$4))))</f>
        <v>0</v>
      </c>
      <c r="AF208" s="37">
        <f>AE208*SUMIFS(Priser!$J$4:$J$15,Priser!$A$4:$A$15,$BO208)*AB208</f>
        <v>0</v>
      </c>
      <c r="AG208" s="37">
        <f t="shared" si="113"/>
        <v>0</v>
      </c>
      <c r="AH208" s="37">
        <f>IF(AG208&gt;=Priser!$N$7,Priser!$O$7,IF(AG208&gt;=Priser!$N$6,Priser!$O$6,IF(AG208&gt;=Priser!$N$5,Priser!$O$5,IF(AG208&gt;=Priser!$N$4,Priser!$O$4))))</f>
        <v>0</v>
      </c>
      <c r="AI208" s="37">
        <f>AH208*SUMIFS(Priser!$J$4:$J$15,Priser!$A$4:$A$15,$BO208)*AC208</f>
        <v>0</v>
      </c>
      <c r="AJ208" s="37"/>
      <c r="AK208" s="37"/>
      <c r="AM208" s="37">
        <f t="shared" si="95"/>
        <v>0</v>
      </c>
      <c r="AN208" s="37">
        <f t="shared" si="96"/>
        <v>0</v>
      </c>
      <c r="AO208" s="37">
        <f t="shared" si="97"/>
        <v>0</v>
      </c>
      <c r="AP208" s="37">
        <f t="shared" si="98"/>
        <v>0</v>
      </c>
      <c r="AQ208" s="37">
        <f t="shared" si="99"/>
        <v>0</v>
      </c>
      <c r="AR208" s="37">
        <f t="shared" si="100"/>
        <v>0</v>
      </c>
      <c r="AS208" s="37">
        <f t="shared" si="101"/>
        <v>0</v>
      </c>
      <c r="AT208" s="37">
        <f t="shared" si="114"/>
        <v>0</v>
      </c>
      <c r="AU208" s="37">
        <f t="shared" si="115"/>
        <v>0</v>
      </c>
      <c r="AV208" s="37">
        <f t="shared" si="116"/>
        <v>0</v>
      </c>
      <c r="AW208" s="37">
        <f t="shared" si="117"/>
        <v>0</v>
      </c>
      <c r="AX208" s="37">
        <f t="shared" si="102"/>
        <v>0</v>
      </c>
      <c r="AY208" s="37"/>
      <c r="AZ208" s="37"/>
      <c r="BB208" s="37">
        <f t="shared" si="103"/>
        <v>0</v>
      </c>
      <c r="BC208" s="37">
        <f t="shared" si="104"/>
        <v>0</v>
      </c>
      <c r="BD208" s="37">
        <f t="shared" si="105"/>
        <v>0</v>
      </c>
      <c r="BE208" s="37">
        <f t="shared" si="106"/>
        <v>0</v>
      </c>
      <c r="BF208" s="37">
        <f t="shared" si="107"/>
        <v>0</v>
      </c>
      <c r="BG208" s="37">
        <f t="shared" si="108"/>
        <v>0</v>
      </c>
      <c r="BH208" s="37">
        <f t="shared" si="118"/>
        <v>0</v>
      </c>
      <c r="BJ208" s="37"/>
      <c r="BL208" s="37">
        <f>IF(Uttag!F208="",Uttag!E208,0)/IF(Uttag!$F$2=Listor!$B$5,I208,1)</f>
        <v>0</v>
      </c>
      <c r="BM208" s="37">
        <f>Uttag!F208/IF(Uttag!$F$2=Listor!$B$5,I208,1)</f>
        <v>0</v>
      </c>
      <c r="BO208" s="81">
        <f t="shared" si="109"/>
        <v>4</v>
      </c>
      <c r="BP208" s="37">
        <f>IF(OR(BO208&gt;=10,BO208&lt;=4),Indata!$B$9,Indata!$B$10)</f>
        <v>0</v>
      </c>
    </row>
    <row r="209" spans="4:68" x14ac:dyDescent="0.25">
      <c r="D209" s="148">
        <f t="shared" si="119"/>
        <v>45404</v>
      </c>
      <c r="E209" s="140"/>
      <c r="F209" s="141"/>
      <c r="G209" s="148"/>
      <c r="H209" s="37">
        <f t="shared" si="110"/>
        <v>0</v>
      </c>
      <c r="I209" s="81">
        <f>24+SUMIFS(Listor!$C$16:$C$17,Listor!$B$16:$B$17,Uttag!D209)</f>
        <v>24</v>
      </c>
      <c r="J209" s="37">
        <f t="shared" si="91"/>
        <v>0</v>
      </c>
      <c r="L209" s="160"/>
      <c r="M209" s="207">
        <v>1</v>
      </c>
      <c r="N209" s="207">
        <v>0</v>
      </c>
      <c r="O209" s="151"/>
      <c r="P209" s="166"/>
      <c r="Q209" s="167"/>
      <c r="S209" s="37">
        <f t="shared" si="90"/>
        <v>0</v>
      </c>
      <c r="U209" s="37">
        <f>(M209+(1-M209)*(1-N209))*L209*_xlfn.XLOOKUP(BO209,Priser!$A$4:$A$15,Priser!$J$4:$J$15)</f>
        <v>0</v>
      </c>
      <c r="V209" s="37">
        <f>AQ209*(SUMIFS(Priser!$J$4:$J$15,Priser!$A$4:$A$15,BO209)-(SUMIFS(Priser!$H$4:$H$15,Priser!$A$4:$A$15,BO209)/SUMIFS(Priser!$I$4:$I$15,Priser!$A$4:$A$15,BO209)))+AP209*(SUMIFS(Priser!$J$4:$J$15,Priser!$A$4:$A$15,BO209)-Priser!$E$6/SUMIFS(Priser!$I$4:$I$15,Priser!$A$4:$A$15,BO209))+AO209*(SUMIFS(Priser!$J$4:$J$15,Priser!$A$4:$A$15,BO209)-Priser!$D$5/SUMIFS(Priser!$I$4:$I$15,Priser!$A$4:$A$15,BO209))+AN209*(SUMIFS(Priser!$J$4:$J$15,Priser!$A$4:$A$15,BO209)-Priser!$C$4/SUMIFS(Priser!$I$4:$I$15,Priser!$A$4:$A$15,BO209))+AM209*(SUMIFS(Priser!$J$4:$J$15,Priser!$A$4:$A$15,BO209)-Priser!$B$4/SUMIFS(Priser!$I$4:$I$15,Priser!$A$4:$A$15,BO209))</f>
        <v>0</v>
      </c>
      <c r="W209" s="37">
        <f t="shared" si="111"/>
        <v>0</v>
      </c>
      <c r="X209" s="37"/>
      <c r="AA209" s="37">
        <f t="shared" si="92"/>
        <v>0</v>
      </c>
      <c r="AB209" s="37">
        <f t="shared" si="93"/>
        <v>0</v>
      </c>
      <c r="AC209" s="37">
        <f t="shared" si="94"/>
        <v>0</v>
      </c>
      <c r="AD209" s="37">
        <f t="shared" si="112"/>
        <v>0</v>
      </c>
      <c r="AE209" s="37">
        <f>IF(AD209&gt;=Priser!$L$7,Priser!$M$7,IF(AD209&gt;=Priser!$L$6,Priser!$M$6,IF(AD209&gt;=Priser!$L$5,Priser!$M$5,IF(AD209&gt;=Priser!$L$4,Priser!$M$4))))</f>
        <v>0</v>
      </c>
      <c r="AF209" s="37">
        <f>AE209*SUMIFS(Priser!$J$4:$J$15,Priser!$A$4:$A$15,$BO209)*AB209</f>
        <v>0</v>
      </c>
      <c r="AG209" s="37">
        <f t="shared" si="113"/>
        <v>0</v>
      </c>
      <c r="AH209" s="37">
        <f>IF(AG209&gt;=Priser!$N$7,Priser!$O$7,IF(AG209&gt;=Priser!$N$6,Priser!$O$6,IF(AG209&gt;=Priser!$N$5,Priser!$O$5,IF(AG209&gt;=Priser!$N$4,Priser!$O$4))))</f>
        <v>0</v>
      </c>
      <c r="AI209" s="37">
        <f>AH209*SUMIFS(Priser!$J$4:$J$15,Priser!$A$4:$A$15,$BO209)*AC209</f>
        <v>0</v>
      </c>
      <c r="AJ209" s="37"/>
      <c r="AK209" s="37"/>
      <c r="AM209" s="37">
        <f t="shared" si="95"/>
        <v>0</v>
      </c>
      <c r="AN209" s="37">
        <f t="shared" si="96"/>
        <v>0</v>
      </c>
      <c r="AO209" s="37">
        <f t="shared" si="97"/>
        <v>0</v>
      </c>
      <c r="AP209" s="37">
        <f t="shared" si="98"/>
        <v>0</v>
      </c>
      <c r="AQ209" s="37">
        <f t="shared" si="99"/>
        <v>0</v>
      </c>
      <c r="AR209" s="37">
        <f t="shared" si="100"/>
        <v>0</v>
      </c>
      <c r="AS209" s="37">
        <f t="shared" si="101"/>
        <v>0</v>
      </c>
      <c r="AT209" s="37">
        <f t="shared" si="114"/>
        <v>0</v>
      </c>
      <c r="AU209" s="37">
        <f t="shared" si="115"/>
        <v>0</v>
      </c>
      <c r="AV209" s="37">
        <f t="shared" si="116"/>
        <v>0</v>
      </c>
      <c r="AW209" s="37">
        <f t="shared" si="117"/>
        <v>0</v>
      </c>
      <c r="AX209" s="37">
        <f t="shared" si="102"/>
        <v>0</v>
      </c>
      <c r="AY209" s="37"/>
      <c r="AZ209" s="37"/>
      <c r="BB209" s="37">
        <f t="shared" si="103"/>
        <v>0</v>
      </c>
      <c r="BC209" s="37">
        <f t="shared" si="104"/>
        <v>0</v>
      </c>
      <c r="BD209" s="37">
        <f t="shared" si="105"/>
        <v>0</v>
      </c>
      <c r="BE209" s="37">
        <f t="shared" si="106"/>
        <v>0</v>
      </c>
      <c r="BF209" s="37">
        <f t="shared" si="107"/>
        <v>0</v>
      </c>
      <c r="BG209" s="37">
        <f t="shared" si="108"/>
        <v>0</v>
      </c>
      <c r="BH209" s="37">
        <f t="shared" si="118"/>
        <v>0</v>
      </c>
      <c r="BJ209" s="37"/>
      <c r="BL209" s="37">
        <f>IF(Uttag!F209="",Uttag!E209,0)/IF(Uttag!$F$2=Listor!$B$5,I209,1)</f>
        <v>0</v>
      </c>
      <c r="BM209" s="37">
        <f>Uttag!F209/IF(Uttag!$F$2=Listor!$B$5,I209,1)</f>
        <v>0</v>
      </c>
      <c r="BO209" s="81">
        <f t="shared" si="109"/>
        <v>4</v>
      </c>
      <c r="BP209" s="37">
        <f>IF(OR(BO209&gt;=10,BO209&lt;=4),Indata!$B$9,Indata!$B$10)</f>
        <v>0</v>
      </c>
    </row>
    <row r="210" spans="4:68" x14ac:dyDescent="0.25">
      <c r="D210" s="148">
        <f t="shared" si="119"/>
        <v>45405</v>
      </c>
      <c r="E210" s="140"/>
      <c r="F210" s="141"/>
      <c r="G210" s="148"/>
      <c r="H210" s="37">
        <f t="shared" si="110"/>
        <v>0</v>
      </c>
      <c r="I210" s="81">
        <f>24+SUMIFS(Listor!$C$16:$C$17,Listor!$B$16:$B$17,Uttag!D210)</f>
        <v>24</v>
      </c>
      <c r="J210" s="37">
        <f t="shared" si="91"/>
        <v>0</v>
      </c>
      <c r="L210" s="160"/>
      <c r="M210" s="207">
        <v>1</v>
      </c>
      <c r="N210" s="207">
        <v>0</v>
      </c>
      <c r="O210" s="151"/>
      <c r="P210" s="166"/>
      <c r="Q210" s="167"/>
      <c r="S210" s="37">
        <f t="shared" si="90"/>
        <v>0</v>
      </c>
      <c r="U210" s="37">
        <f>(M210+(1-M210)*(1-N210))*L210*_xlfn.XLOOKUP(BO210,Priser!$A$4:$A$15,Priser!$J$4:$J$15)</f>
        <v>0</v>
      </c>
      <c r="V210" s="37">
        <f>AQ210*(SUMIFS(Priser!$J$4:$J$15,Priser!$A$4:$A$15,BO210)-(SUMIFS(Priser!$H$4:$H$15,Priser!$A$4:$A$15,BO210)/SUMIFS(Priser!$I$4:$I$15,Priser!$A$4:$A$15,BO210)))+AP210*(SUMIFS(Priser!$J$4:$J$15,Priser!$A$4:$A$15,BO210)-Priser!$E$6/SUMIFS(Priser!$I$4:$I$15,Priser!$A$4:$A$15,BO210))+AO210*(SUMIFS(Priser!$J$4:$J$15,Priser!$A$4:$A$15,BO210)-Priser!$D$5/SUMIFS(Priser!$I$4:$I$15,Priser!$A$4:$A$15,BO210))+AN210*(SUMIFS(Priser!$J$4:$J$15,Priser!$A$4:$A$15,BO210)-Priser!$C$4/SUMIFS(Priser!$I$4:$I$15,Priser!$A$4:$A$15,BO210))+AM210*(SUMIFS(Priser!$J$4:$J$15,Priser!$A$4:$A$15,BO210)-Priser!$B$4/SUMIFS(Priser!$I$4:$I$15,Priser!$A$4:$A$15,BO210))</f>
        <v>0</v>
      </c>
      <c r="W210" s="37">
        <f t="shared" si="111"/>
        <v>0</v>
      </c>
      <c r="X210" s="37"/>
      <c r="AA210" s="37">
        <f t="shared" si="92"/>
        <v>0</v>
      </c>
      <c r="AB210" s="37">
        <f t="shared" si="93"/>
        <v>0</v>
      </c>
      <c r="AC210" s="37">
        <f t="shared" si="94"/>
        <v>0</v>
      </c>
      <c r="AD210" s="37">
        <f t="shared" si="112"/>
        <v>0</v>
      </c>
      <c r="AE210" s="37">
        <f>IF(AD210&gt;=Priser!$L$7,Priser!$M$7,IF(AD210&gt;=Priser!$L$6,Priser!$M$6,IF(AD210&gt;=Priser!$L$5,Priser!$M$5,IF(AD210&gt;=Priser!$L$4,Priser!$M$4))))</f>
        <v>0</v>
      </c>
      <c r="AF210" s="37">
        <f>AE210*SUMIFS(Priser!$J$4:$J$15,Priser!$A$4:$A$15,$BO210)*AB210</f>
        <v>0</v>
      </c>
      <c r="AG210" s="37">
        <f t="shared" si="113"/>
        <v>0</v>
      </c>
      <c r="AH210" s="37">
        <f>IF(AG210&gt;=Priser!$N$7,Priser!$O$7,IF(AG210&gt;=Priser!$N$6,Priser!$O$6,IF(AG210&gt;=Priser!$N$5,Priser!$O$5,IF(AG210&gt;=Priser!$N$4,Priser!$O$4))))</f>
        <v>0</v>
      </c>
      <c r="AI210" s="37">
        <f>AH210*SUMIFS(Priser!$J$4:$J$15,Priser!$A$4:$A$15,$BO210)*AC210</f>
        <v>0</v>
      </c>
      <c r="AJ210" s="37"/>
      <c r="AK210" s="37"/>
      <c r="AM210" s="37">
        <f t="shared" si="95"/>
        <v>0</v>
      </c>
      <c r="AN210" s="37">
        <f t="shared" si="96"/>
        <v>0</v>
      </c>
      <c r="AO210" s="37">
        <f t="shared" si="97"/>
        <v>0</v>
      </c>
      <c r="AP210" s="37">
        <f t="shared" si="98"/>
        <v>0</v>
      </c>
      <c r="AQ210" s="37">
        <f t="shared" si="99"/>
        <v>0</v>
      </c>
      <c r="AR210" s="37">
        <f t="shared" si="100"/>
        <v>0</v>
      </c>
      <c r="AS210" s="37">
        <f t="shared" si="101"/>
        <v>0</v>
      </c>
      <c r="AT210" s="37">
        <f t="shared" si="114"/>
        <v>0</v>
      </c>
      <c r="AU210" s="37">
        <f t="shared" si="115"/>
        <v>0</v>
      </c>
      <c r="AV210" s="37">
        <f t="shared" si="116"/>
        <v>0</v>
      </c>
      <c r="AW210" s="37">
        <f t="shared" si="117"/>
        <v>0</v>
      </c>
      <c r="AX210" s="37">
        <f t="shared" si="102"/>
        <v>0</v>
      </c>
      <c r="AY210" s="37"/>
      <c r="AZ210" s="37"/>
      <c r="BB210" s="37">
        <f t="shared" si="103"/>
        <v>0</v>
      </c>
      <c r="BC210" s="37">
        <f t="shared" si="104"/>
        <v>0</v>
      </c>
      <c r="BD210" s="37">
        <f t="shared" si="105"/>
        <v>0</v>
      </c>
      <c r="BE210" s="37">
        <f t="shared" si="106"/>
        <v>0</v>
      </c>
      <c r="BF210" s="37">
        <f t="shared" si="107"/>
        <v>0</v>
      </c>
      <c r="BG210" s="37">
        <f t="shared" si="108"/>
        <v>0</v>
      </c>
      <c r="BH210" s="37">
        <f t="shared" si="118"/>
        <v>0</v>
      </c>
      <c r="BJ210" s="37"/>
      <c r="BL210" s="37">
        <f>IF(Uttag!F210="",Uttag!E210,0)/IF(Uttag!$F$2=Listor!$B$5,I210,1)</f>
        <v>0</v>
      </c>
      <c r="BM210" s="37">
        <f>Uttag!F210/IF(Uttag!$F$2=Listor!$B$5,I210,1)</f>
        <v>0</v>
      </c>
      <c r="BO210" s="81">
        <f t="shared" si="109"/>
        <v>4</v>
      </c>
      <c r="BP210" s="37">
        <f>IF(OR(BO210&gt;=10,BO210&lt;=4),Indata!$B$9,Indata!$B$10)</f>
        <v>0</v>
      </c>
    </row>
    <row r="211" spans="4:68" x14ac:dyDescent="0.25">
      <c r="D211" s="148">
        <f t="shared" si="119"/>
        <v>45406</v>
      </c>
      <c r="E211" s="140"/>
      <c r="F211" s="141"/>
      <c r="G211" s="148"/>
      <c r="H211" s="37">
        <f t="shared" si="110"/>
        <v>0</v>
      </c>
      <c r="I211" s="81">
        <f>24+SUMIFS(Listor!$C$16:$C$17,Listor!$B$16:$B$17,Uttag!D211)</f>
        <v>24</v>
      </c>
      <c r="J211" s="37">
        <f t="shared" si="91"/>
        <v>0</v>
      </c>
      <c r="L211" s="160"/>
      <c r="M211" s="207">
        <v>1</v>
      </c>
      <c r="N211" s="207">
        <v>0</v>
      </c>
      <c r="O211" s="151"/>
      <c r="P211" s="166"/>
      <c r="Q211" s="167"/>
      <c r="S211" s="37">
        <f t="shared" si="90"/>
        <v>0</v>
      </c>
      <c r="U211" s="37">
        <f>(M211+(1-M211)*(1-N211))*L211*_xlfn.XLOOKUP(BO211,Priser!$A$4:$A$15,Priser!$J$4:$J$15)</f>
        <v>0</v>
      </c>
      <c r="V211" s="37">
        <f>AQ211*(SUMIFS(Priser!$J$4:$J$15,Priser!$A$4:$A$15,BO211)-(SUMIFS(Priser!$H$4:$H$15,Priser!$A$4:$A$15,BO211)/SUMIFS(Priser!$I$4:$I$15,Priser!$A$4:$A$15,BO211)))+AP211*(SUMIFS(Priser!$J$4:$J$15,Priser!$A$4:$A$15,BO211)-Priser!$E$6/SUMIFS(Priser!$I$4:$I$15,Priser!$A$4:$A$15,BO211))+AO211*(SUMIFS(Priser!$J$4:$J$15,Priser!$A$4:$A$15,BO211)-Priser!$D$5/SUMIFS(Priser!$I$4:$I$15,Priser!$A$4:$A$15,BO211))+AN211*(SUMIFS(Priser!$J$4:$J$15,Priser!$A$4:$A$15,BO211)-Priser!$C$4/SUMIFS(Priser!$I$4:$I$15,Priser!$A$4:$A$15,BO211))+AM211*(SUMIFS(Priser!$J$4:$J$15,Priser!$A$4:$A$15,BO211)-Priser!$B$4/SUMIFS(Priser!$I$4:$I$15,Priser!$A$4:$A$15,BO211))</f>
        <v>0</v>
      </c>
      <c r="W211" s="37">
        <f t="shared" si="111"/>
        <v>0</v>
      </c>
      <c r="X211" s="37"/>
      <c r="AA211" s="37">
        <f t="shared" si="92"/>
        <v>0</v>
      </c>
      <c r="AB211" s="37">
        <f t="shared" si="93"/>
        <v>0</v>
      </c>
      <c r="AC211" s="37">
        <f t="shared" si="94"/>
        <v>0</v>
      </c>
      <c r="AD211" s="37">
        <f t="shared" si="112"/>
        <v>0</v>
      </c>
      <c r="AE211" s="37">
        <f>IF(AD211&gt;=Priser!$L$7,Priser!$M$7,IF(AD211&gt;=Priser!$L$6,Priser!$M$6,IF(AD211&gt;=Priser!$L$5,Priser!$M$5,IF(AD211&gt;=Priser!$L$4,Priser!$M$4))))</f>
        <v>0</v>
      </c>
      <c r="AF211" s="37">
        <f>AE211*SUMIFS(Priser!$J$4:$J$15,Priser!$A$4:$A$15,$BO211)*AB211</f>
        <v>0</v>
      </c>
      <c r="AG211" s="37">
        <f t="shared" si="113"/>
        <v>0</v>
      </c>
      <c r="AH211" s="37">
        <f>IF(AG211&gt;=Priser!$N$7,Priser!$O$7,IF(AG211&gt;=Priser!$N$6,Priser!$O$6,IF(AG211&gt;=Priser!$N$5,Priser!$O$5,IF(AG211&gt;=Priser!$N$4,Priser!$O$4))))</f>
        <v>0</v>
      </c>
      <c r="AI211" s="37">
        <f>AH211*SUMIFS(Priser!$J$4:$J$15,Priser!$A$4:$A$15,$BO211)*AC211</f>
        <v>0</v>
      </c>
      <c r="AJ211" s="37"/>
      <c r="AK211" s="37"/>
      <c r="AM211" s="37">
        <f t="shared" si="95"/>
        <v>0</v>
      </c>
      <c r="AN211" s="37">
        <f t="shared" si="96"/>
        <v>0</v>
      </c>
      <c r="AO211" s="37">
        <f t="shared" si="97"/>
        <v>0</v>
      </c>
      <c r="AP211" s="37">
        <f t="shared" si="98"/>
        <v>0</v>
      </c>
      <c r="AQ211" s="37">
        <f t="shared" si="99"/>
        <v>0</v>
      </c>
      <c r="AR211" s="37">
        <f t="shared" si="100"/>
        <v>0</v>
      </c>
      <c r="AS211" s="37">
        <f t="shared" si="101"/>
        <v>0</v>
      </c>
      <c r="AT211" s="37">
        <f t="shared" si="114"/>
        <v>0</v>
      </c>
      <c r="AU211" s="37">
        <f t="shared" si="115"/>
        <v>0</v>
      </c>
      <c r="AV211" s="37">
        <f t="shared" si="116"/>
        <v>0</v>
      </c>
      <c r="AW211" s="37">
        <f t="shared" si="117"/>
        <v>0</v>
      </c>
      <c r="AX211" s="37">
        <f t="shared" si="102"/>
        <v>0</v>
      </c>
      <c r="AY211" s="37"/>
      <c r="AZ211" s="37"/>
      <c r="BB211" s="37">
        <f t="shared" si="103"/>
        <v>0</v>
      </c>
      <c r="BC211" s="37">
        <f t="shared" si="104"/>
        <v>0</v>
      </c>
      <c r="BD211" s="37">
        <f t="shared" si="105"/>
        <v>0</v>
      </c>
      <c r="BE211" s="37">
        <f t="shared" si="106"/>
        <v>0</v>
      </c>
      <c r="BF211" s="37">
        <f t="shared" si="107"/>
        <v>0</v>
      </c>
      <c r="BG211" s="37">
        <f t="shared" si="108"/>
        <v>0</v>
      </c>
      <c r="BH211" s="37">
        <f t="shared" si="118"/>
        <v>0</v>
      </c>
      <c r="BJ211" s="37"/>
      <c r="BL211" s="37">
        <f>IF(Uttag!F211="",Uttag!E211,0)/IF(Uttag!$F$2=Listor!$B$5,I211,1)</f>
        <v>0</v>
      </c>
      <c r="BM211" s="37">
        <f>Uttag!F211/IF(Uttag!$F$2=Listor!$B$5,I211,1)</f>
        <v>0</v>
      </c>
      <c r="BO211" s="81">
        <f t="shared" si="109"/>
        <v>4</v>
      </c>
      <c r="BP211" s="37">
        <f>IF(OR(BO211&gt;=10,BO211&lt;=4),Indata!$B$9,Indata!$B$10)</f>
        <v>0</v>
      </c>
    </row>
    <row r="212" spans="4:68" x14ac:dyDescent="0.25">
      <c r="D212" s="148">
        <f t="shared" si="119"/>
        <v>45407</v>
      </c>
      <c r="E212" s="140"/>
      <c r="F212" s="141"/>
      <c r="G212" s="148"/>
      <c r="H212" s="37">
        <f t="shared" si="110"/>
        <v>0</v>
      </c>
      <c r="I212" s="81">
        <f>24+SUMIFS(Listor!$C$16:$C$17,Listor!$B$16:$B$17,Uttag!D212)</f>
        <v>24</v>
      </c>
      <c r="J212" s="37">
        <f t="shared" si="91"/>
        <v>0</v>
      </c>
      <c r="L212" s="160"/>
      <c r="M212" s="207">
        <v>1</v>
      </c>
      <c r="N212" s="207">
        <v>0</v>
      </c>
      <c r="O212" s="151"/>
      <c r="P212" s="166"/>
      <c r="Q212" s="167"/>
      <c r="S212" s="37">
        <f t="shared" si="90"/>
        <v>0</v>
      </c>
      <c r="U212" s="37">
        <f>(M212+(1-M212)*(1-N212))*L212*_xlfn.XLOOKUP(BO212,Priser!$A$4:$A$15,Priser!$J$4:$J$15)</f>
        <v>0</v>
      </c>
      <c r="V212" s="37">
        <f>AQ212*(SUMIFS(Priser!$J$4:$J$15,Priser!$A$4:$A$15,BO212)-(SUMIFS(Priser!$H$4:$H$15,Priser!$A$4:$A$15,BO212)/SUMIFS(Priser!$I$4:$I$15,Priser!$A$4:$A$15,BO212)))+AP212*(SUMIFS(Priser!$J$4:$J$15,Priser!$A$4:$A$15,BO212)-Priser!$E$6/SUMIFS(Priser!$I$4:$I$15,Priser!$A$4:$A$15,BO212))+AO212*(SUMIFS(Priser!$J$4:$J$15,Priser!$A$4:$A$15,BO212)-Priser!$D$5/SUMIFS(Priser!$I$4:$I$15,Priser!$A$4:$A$15,BO212))+AN212*(SUMIFS(Priser!$J$4:$J$15,Priser!$A$4:$A$15,BO212)-Priser!$C$4/SUMIFS(Priser!$I$4:$I$15,Priser!$A$4:$A$15,BO212))+AM212*(SUMIFS(Priser!$J$4:$J$15,Priser!$A$4:$A$15,BO212)-Priser!$B$4/SUMIFS(Priser!$I$4:$I$15,Priser!$A$4:$A$15,BO212))</f>
        <v>0</v>
      </c>
      <c r="W212" s="37">
        <f t="shared" si="111"/>
        <v>0</v>
      </c>
      <c r="X212" s="37"/>
      <c r="AA212" s="37">
        <f t="shared" si="92"/>
        <v>0</v>
      </c>
      <c r="AB212" s="37">
        <f t="shared" si="93"/>
        <v>0</v>
      </c>
      <c r="AC212" s="37">
        <f t="shared" si="94"/>
        <v>0</v>
      </c>
      <c r="AD212" s="37">
        <f t="shared" si="112"/>
        <v>0</v>
      </c>
      <c r="AE212" s="37">
        <f>IF(AD212&gt;=Priser!$L$7,Priser!$M$7,IF(AD212&gt;=Priser!$L$6,Priser!$M$6,IF(AD212&gt;=Priser!$L$5,Priser!$M$5,IF(AD212&gt;=Priser!$L$4,Priser!$M$4))))</f>
        <v>0</v>
      </c>
      <c r="AF212" s="37">
        <f>AE212*SUMIFS(Priser!$J$4:$J$15,Priser!$A$4:$A$15,$BO212)*AB212</f>
        <v>0</v>
      </c>
      <c r="AG212" s="37">
        <f t="shared" si="113"/>
        <v>0</v>
      </c>
      <c r="AH212" s="37">
        <f>IF(AG212&gt;=Priser!$N$7,Priser!$O$7,IF(AG212&gt;=Priser!$N$6,Priser!$O$6,IF(AG212&gt;=Priser!$N$5,Priser!$O$5,IF(AG212&gt;=Priser!$N$4,Priser!$O$4))))</f>
        <v>0</v>
      </c>
      <c r="AI212" s="37">
        <f>AH212*SUMIFS(Priser!$J$4:$J$15,Priser!$A$4:$A$15,$BO212)*AC212</f>
        <v>0</v>
      </c>
      <c r="AJ212" s="37"/>
      <c r="AK212" s="37"/>
      <c r="AM212" s="37">
        <f t="shared" si="95"/>
        <v>0</v>
      </c>
      <c r="AN212" s="37">
        <f t="shared" si="96"/>
        <v>0</v>
      </c>
      <c r="AO212" s="37">
        <f t="shared" si="97"/>
        <v>0</v>
      </c>
      <c r="AP212" s="37">
        <f t="shared" si="98"/>
        <v>0</v>
      </c>
      <c r="AQ212" s="37">
        <f t="shared" si="99"/>
        <v>0</v>
      </c>
      <c r="AR212" s="37">
        <f t="shared" si="100"/>
        <v>0</v>
      </c>
      <c r="AS212" s="37">
        <f t="shared" si="101"/>
        <v>0</v>
      </c>
      <c r="AT212" s="37">
        <f t="shared" si="114"/>
        <v>0</v>
      </c>
      <c r="AU212" s="37">
        <f t="shared" si="115"/>
        <v>0</v>
      </c>
      <c r="AV212" s="37">
        <f t="shared" si="116"/>
        <v>0</v>
      </c>
      <c r="AW212" s="37">
        <f t="shared" si="117"/>
        <v>0</v>
      </c>
      <c r="AX212" s="37">
        <f t="shared" si="102"/>
        <v>0</v>
      </c>
      <c r="AY212" s="37"/>
      <c r="AZ212" s="37"/>
      <c r="BB212" s="37">
        <f t="shared" si="103"/>
        <v>0</v>
      </c>
      <c r="BC212" s="37">
        <f t="shared" si="104"/>
        <v>0</v>
      </c>
      <c r="BD212" s="37">
        <f t="shared" si="105"/>
        <v>0</v>
      </c>
      <c r="BE212" s="37">
        <f t="shared" si="106"/>
        <v>0</v>
      </c>
      <c r="BF212" s="37">
        <f t="shared" si="107"/>
        <v>0</v>
      </c>
      <c r="BG212" s="37">
        <f t="shared" si="108"/>
        <v>0</v>
      </c>
      <c r="BH212" s="37">
        <f t="shared" si="118"/>
        <v>0</v>
      </c>
      <c r="BJ212" s="37"/>
      <c r="BL212" s="37">
        <f>IF(Uttag!F212="",Uttag!E212,0)/IF(Uttag!$F$2=Listor!$B$5,I212,1)</f>
        <v>0</v>
      </c>
      <c r="BM212" s="37">
        <f>Uttag!F212/IF(Uttag!$F$2=Listor!$B$5,I212,1)</f>
        <v>0</v>
      </c>
      <c r="BO212" s="81">
        <f t="shared" si="109"/>
        <v>4</v>
      </c>
      <c r="BP212" s="37">
        <f>IF(OR(BO212&gt;=10,BO212&lt;=4),Indata!$B$9,Indata!$B$10)</f>
        <v>0</v>
      </c>
    </row>
    <row r="213" spans="4:68" x14ac:dyDescent="0.25">
      <c r="D213" s="148">
        <f t="shared" si="119"/>
        <v>45408</v>
      </c>
      <c r="E213" s="140"/>
      <c r="F213" s="141"/>
      <c r="G213" s="148"/>
      <c r="H213" s="37">
        <f t="shared" si="110"/>
        <v>0</v>
      </c>
      <c r="I213" s="81">
        <f>24+SUMIFS(Listor!$C$16:$C$17,Listor!$B$16:$B$17,Uttag!D213)</f>
        <v>24</v>
      </c>
      <c r="J213" s="37">
        <f t="shared" si="91"/>
        <v>0</v>
      </c>
      <c r="L213" s="160"/>
      <c r="M213" s="207">
        <v>1</v>
      </c>
      <c r="N213" s="207">
        <v>0</v>
      </c>
      <c r="O213" s="151"/>
      <c r="P213" s="166"/>
      <c r="Q213" s="167"/>
      <c r="S213" s="37">
        <f t="shared" si="90"/>
        <v>0</v>
      </c>
      <c r="U213" s="37">
        <f>(M213+(1-M213)*(1-N213))*L213*_xlfn.XLOOKUP(BO213,Priser!$A$4:$A$15,Priser!$J$4:$J$15)</f>
        <v>0</v>
      </c>
      <c r="V213" s="37">
        <f>AQ213*(SUMIFS(Priser!$J$4:$J$15,Priser!$A$4:$A$15,BO213)-(SUMIFS(Priser!$H$4:$H$15,Priser!$A$4:$A$15,BO213)/SUMIFS(Priser!$I$4:$I$15,Priser!$A$4:$A$15,BO213)))+AP213*(SUMIFS(Priser!$J$4:$J$15,Priser!$A$4:$A$15,BO213)-Priser!$E$6/SUMIFS(Priser!$I$4:$I$15,Priser!$A$4:$A$15,BO213))+AO213*(SUMIFS(Priser!$J$4:$J$15,Priser!$A$4:$A$15,BO213)-Priser!$D$5/SUMIFS(Priser!$I$4:$I$15,Priser!$A$4:$A$15,BO213))+AN213*(SUMIFS(Priser!$J$4:$J$15,Priser!$A$4:$A$15,BO213)-Priser!$C$4/SUMIFS(Priser!$I$4:$I$15,Priser!$A$4:$A$15,BO213))+AM213*(SUMIFS(Priser!$J$4:$J$15,Priser!$A$4:$A$15,BO213)-Priser!$B$4/SUMIFS(Priser!$I$4:$I$15,Priser!$A$4:$A$15,BO213))</f>
        <v>0</v>
      </c>
      <c r="W213" s="37">
        <f t="shared" si="111"/>
        <v>0</v>
      </c>
      <c r="X213" s="37"/>
      <c r="AA213" s="37">
        <f t="shared" si="92"/>
        <v>0</v>
      </c>
      <c r="AB213" s="37">
        <f t="shared" si="93"/>
        <v>0</v>
      </c>
      <c r="AC213" s="37">
        <f t="shared" si="94"/>
        <v>0</v>
      </c>
      <c r="AD213" s="37">
        <f t="shared" si="112"/>
        <v>0</v>
      </c>
      <c r="AE213" s="37">
        <f>IF(AD213&gt;=Priser!$L$7,Priser!$M$7,IF(AD213&gt;=Priser!$L$6,Priser!$M$6,IF(AD213&gt;=Priser!$L$5,Priser!$M$5,IF(AD213&gt;=Priser!$L$4,Priser!$M$4))))</f>
        <v>0</v>
      </c>
      <c r="AF213" s="37">
        <f>AE213*SUMIFS(Priser!$J$4:$J$15,Priser!$A$4:$A$15,$BO213)*AB213</f>
        <v>0</v>
      </c>
      <c r="AG213" s="37">
        <f t="shared" si="113"/>
        <v>0</v>
      </c>
      <c r="AH213" s="37">
        <f>IF(AG213&gt;=Priser!$N$7,Priser!$O$7,IF(AG213&gt;=Priser!$N$6,Priser!$O$6,IF(AG213&gt;=Priser!$N$5,Priser!$O$5,IF(AG213&gt;=Priser!$N$4,Priser!$O$4))))</f>
        <v>0</v>
      </c>
      <c r="AI213" s="37">
        <f>AH213*SUMIFS(Priser!$J$4:$J$15,Priser!$A$4:$A$15,$BO213)*AC213</f>
        <v>0</v>
      </c>
      <c r="AJ213" s="37"/>
      <c r="AK213" s="37"/>
      <c r="AM213" s="37">
        <f t="shared" si="95"/>
        <v>0</v>
      </c>
      <c r="AN213" s="37">
        <f t="shared" si="96"/>
        <v>0</v>
      </c>
      <c r="AO213" s="37">
        <f t="shared" si="97"/>
        <v>0</v>
      </c>
      <c r="AP213" s="37">
        <f t="shared" si="98"/>
        <v>0</v>
      </c>
      <c r="AQ213" s="37">
        <f t="shared" si="99"/>
        <v>0</v>
      </c>
      <c r="AR213" s="37">
        <f t="shared" si="100"/>
        <v>0</v>
      </c>
      <c r="AS213" s="37">
        <f t="shared" si="101"/>
        <v>0</v>
      </c>
      <c r="AT213" s="37">
        <f t="shared" si="114"/>
        <v>0</v>
      </c>
      <c r="AU213" s="37">
        <f t="shared" si="115"/>
        <v>0</v>
      </c>
      <c r="AV213" s="37">
        <f t="shared" si="116"/>
        <v>0</v>
      </c>
      <c r="AW213" s="37">
        <f t="shared" si="117"/>
        <v>0</v>
      </c>
      <c r="AX213" s="37">
        <f t="shared" si="102"/>
        <v>0</v>
      </c>
      <c r="AY213" s="37"/>
      <c r="AZ213" s="37"/>
      <c r="BB213" s="37">
        <f t="shared" si="103"/>
        <v>0</v>
      </c>
      <c r="BC213" s="37">
        <f t="shared" si="104"/>
        <v>0</v>
      </c>
      <c r="BD213" s="37">
        <f t="shared" si="105"/>
        <v>0</v>
      </c>
      <c r="BE213" s="37">
        <f t="shared" si="106"/>
        <v>0</v>
      </c>
      <c r="BF213" s="37">
        <f t="shared" si="107"/>
        <v>0</v>
      </c>
      <c r="BG213" s="37">
        <f t="shared" si="108"/>
        <v>0</v>
      </c>
      <c r="BH213" s="37">
        <f t="shared" si="118"/>
        <v>0</v>
      </c>
      <c r="BJ213" s="37"/>
      <c r="BL213" s="37">
        <f>IF(Uttag!F213="",Uttag!E213,0)/IF(Uttag!$F$2=Listor!$B$5,I213,1)</f>
        <v>0</v>
      </c>
      <c r="BM213" s="37">
        <f>Uttag!F213/IF(Uttag!$F$2=Listor!$B$5,I213,1)</f>
        <v>0</v>
      </c>
      <c r="BO213" s="81">
        <f t="shared" si="109"/>
        <v>4</v>
      </c>
      <c r="BP213" s="37">
        <f>IF(OR(BO213&gt;=10,BO213&lt;=4),Indata!$B$9,Indata!$B$10)</f>
        <v>0</v>
      </c>
    </row>
    <row r="214" spans="4:68" x14ac:dyDescent="0.25">
      <c r="D214" s="148">
        <f t="shared" si="119"/>
        <v>45409</v>
      </c>
      <c r="E214" s="140"/>
      <c r="F214" s="141"/>
      <c r="G214" s="148"/>
      <c r="H214" s="37">
        <f t="shared" si="110"/>
        <v>0</v>
      </c>
      <c r="I214" s="81">
        <f>24+SUMIFS(Listor!$C$16:$C$17,Listor!$B$16:$B$17,Uttag!D214)</f>
        <v>24</v>
      </c>
      <c r="J214" s="37">
        <f t="shared" si="91"/>
        <v>0</v>
      </c>
      <c r="L214" s="160"/>
      <c r="M214" s="207">
        <v>1</v>
      </c>
      <c r="N214" s="207">
        <v>0</v>
      </c>
      <c r="O214" s="151"/>
      <c r="P214" s="166"/>
      <c r="Q214" s="167"/>
      <c r="S214" s="37">
        <f t="shared" si="90"/>
        <v>0</v>
      </c>
      <c r="U214" s="37">
        <f>(M214+(1-M214)*(1-N214))*L214*_xlfn.XLOOKUP(BO214,Priser!$A$4:$A$15,Priser!$J$4:$J$15)</f>
        <v>0</v>
      </c>
      <c r="V214" s="37">
        <f>AQ214*(SUMIFS(Priser!$J$4:$J$15,Priser!$A$4:$A$15,BO214)-(SUMIFS(Priser!$H$4:$H$15,Priser!$A$4:$A$15,BO214)/SUMIFS(Priser!$I$4:$I$15,Priser!$A$4:$A$15,BO214)))+AP214*(SUMIFS(Priser!$J$4:$J$15,Priser!$A$4:$A$15,BO214)-Priser!$E$6/SUMIFS(Priser!$I$4:$I$15,Priser!$A$4:$A$15,BO214))+AO214*(SUMIFS(Priser!$J$4:$J$15,Priser!$A$4:$A$15,BO214)-Priser!$D$5/SUMIFS(Priser!$I$4:$I$15,Priser!$A$4:$A$15,BO214))+AN214*(SUMIFS(Priser!$J$4:$J$15,Priser!$A$4:$A$15,BO214)-Priser!$C$4/SUMIFS(Priser!$I$4:$I$15,Priser!$A$4:$A$15,BO214))+AM214*(SUMIFS(Priser!$J$4:$J$15,Priser!$A$4:$A$15,BO214)-Priser!$B$4/SUMIFS(Priser!$I$4:$I$15,Priser!$A$4:$A$15,BO214))</f>
        <v>0</v>
      </c>
      <c r="W214" s="37">
        <f t="shared" si="111"/>
        <v>0</v>
      </c>
      <c r="X214" s="37"/>
      <c r="AA214" s="37">
        <f t="shared" si="92"/>
        <v>0</v>
      </c>
      <c r="AB214" s="37">
        <f t="shared" si="93"/>
        <v>0</v>
      </c>
      <c r="AC214" s="37">
        <f t="shared" si="94"/>
        <v>0</v>
      </c>
      <c r="AD214" s="37">
        <f t="shared" si="112"/>
        <v>0</v>
      </c>
      <c r="AE214" s="37">
        <f>IF(AD214&gt;=Priser!$L$7,Priser!$M$7,IF(AD214&gt;=Priser!$L$6,Priser!$M$6,IF(AD214&gt;=Priser!$L$5,Priser!$M$5,IF(AD214&gt;=Priser!$L$4,Priser!$M$4))))</f>
        <v>0</v>
      </c>
      <c r="AF214" s="37">
        <f>AE214*SUMIFS(Priser!$J$4:$J$15,Priser!$A$4:$A$15,$BO214)*AB214</f>
        <v>0</v>
      </c>
      <c r="AG214" s="37">
        <f t="shared" si="113"/>
        <v>0</v>
      </c>
      <c r="AH214" s="37">
        <f>IF(AG214&gt;=Priser!$N$7,Priser!$O$7,IF(AG214&gt;=Priser!$N$6,Priser!$O$6,IF(AG214&gt;=Priser!$N$5,Priser!$O$5,IF(AG214&gt;=Priser!$N$4,Priser!$O$4))))</f>
        <v>0</v>
      </c>
      <c r="AI214" s="37">
        <f>AH214*SUMIFS(Priser!$J$4:$J$15,Priser!$A$4:$A$15,$BO214)*AC214</f>
        <v>0</v>
      </c>
      <c r="AJ214" s="37"/>
      <c r="AK214" s="37"/>
      <c r="AM214" s="37">
        <f t="shared" si="95"/>
        <v>0</v>
      </c>
      <c r="AN214" s="37">
        <f t="shared" si="96"/>
        <v>0</v>
      </c>
      <c r="AO214" s="37">
        <f t="shared" si="97"/>
        <v>0</v>
      </c>
      <c r="AP214" s="37">
        <f t="shared" si="98"/>
        <v>0</v>
      </c>
      <c r="AQ214" s="37">
        <f t="shared" si="99"/>
        <v>0</v>
      </c>
      <c r="AR214" s="37">
        <f t="shared" si="100"/>
        <v>0</v>
      </c>
      <c r="AS214" s="37">
        <f t="shared" si="101"/>
        <v>0</v>
      </c>
      <c r="AT214" s="37">
        <f t="shared" si="114"/>
        <v>0</v>
      </c>
      <c r="AU214" s="37">
        <f t="shared" si="115"/>
        <v>0</v>
      </c>
      <c r="AV214" s="37">
        <f t="shared" si="116"/>
        <v>0</v>
      </c>
      <c r="AW214" s="37">
        <f t="shared" si="117"/>
        <v>0</v>
      </c>
      <c r="AX214" s="37">
        <f t="shared" si="102"/>
        <v>0</v>
      </c>
      <c r="AY214" s="37"/>
      <c r="AZ214" s="37"/>
      <c r="BB214" s="37">
        <f t="shared" si="103"/>
        <v>0</v>
      </c>
      <c r="BC214" s="37">
        <f t="shared" si="104"/>
        <v>0</v>
      </c>
      <c r="BD214" s="37">
        <f t="shared" si="105"/>
        <v>0</v>
      </c>
      <c r="BE214" s="37">
        <f t="shared" si="106"/>
        <v>0</v>
      </c>
      <c r="BF214" s="37">
        <f t="shared" si="107"/>
        <v>0</v>
      </c>
      <c r="BG214" s="37">
        <f t="shared" si="108"/>
        <v>0</v>
      </c>
      <c r="BH214" s="37">
        <f t="shared" si="118"/>
        <v>0</v>
      </c>
      <c r="BJ214" s="37"/>
      <c r="BL214" s="37">
        <f>IF(Uttag!F214="",Uttag!E214,0)/IF(Uttag!$F$2=Listor!$B$5,I214,1)</f>
        <v>0</v>
      </c>
      <c r="BM214" s="37">
        <f>Uttag!F214/IF(Uttag!$F$2=Listor!$B$5,I214,1)</f>
        <v>0</v>
      </c>
      <c r="BO214" s="81">
        <f t="shared" si="109"/>
        <v>4</v>
      </c>
      <c r="BP214" s="37">
        <f>IF(OR(BO214&gt;=10,BO214&lt;=4),Indata!$B$9,Indata!$B$10)</f>
        <v>0</v>
      </c>
    </row>
    <row r="215" spans="4:68" x14ac:dyDescent="0.25">
      <c r="D215" s="148">
        <f t="shared" si="119"/>
        <v>45410</v>
      </c>
      <c r="E215" s="140"/>
      <c r="F215" s="141"/>
      <c r="G215" s="148"/>
      <c r="H215" s="37">
        <f t="shared" si="110"/>
        <v>0</v>
      </c>
      <c r="I215" s="81">
        <f>24+SUMIFS(Listor!$C$16:$C$17,Listor!$B$16:$B$17,Uttag!D215)</f>
        <v>24</v>
      </c>
      <c r="J215" s="37">
        <f t="shared" si="91"/>
        <v>0</v>
      </c>
      <c r="L215" s="160"/>
      <c r="M215" s="207">
        <v>1</v>
      </c>
      <c r="N215" s="207">
        <v>0</v>
      </c>
      <c r="O215" s="151"/>
      <c r="P215" s="166"/>
      <c r="Q215" s="167"/>
      <c r="S215" s="37">
        <f t="shared" si="90"/>
        <v>0</v>
      </c>
      <c r="U215" s="37">
        <f>(M215+(1-M215)*(1-N215))*L215*_xlfn.XLOOKUP(BO215,Priser!$A$4:$A$15,Priser!$J$4:$J$15)</f>
        <v>0</v>
      </c>
      <c r="V215" s="37">
        <f>AQ215*(SUMIFS(Priser!$J$4:$J$15,Priser!$A$4:$A$15,BO215)-(SUMIFS(Priser!$H$4:$H$15,Priser!$A$4:$A$15,BO215)/SUMIFS(Priser!$I$4:$I$15,Priser!$A$4:$A$15,BO215)))+AP215*(SUMIFS(Priser!$J$4:$J$15,Priser!$A$4:$A$15,BO215)-Priser!$E$6/SUMIFS(Priser!$I$4:$I$15,Priser!$A$4:$A$15,BO215))+AO215*(SUMIFS(Priser!$J$4:$J$15,Priser!$A$4:$A$15,BO215)-Priser!$D$5/SUMIFS(Priser!$I$4:$I$15,Priser!$A$4:$A$15,BO215))+AN215*(SUMIFS(Priser!$J$4:$J$15,Priser!$A$4:$A$15,BO215)-Priser!$C$4/SUMIFS(Priser!$I$4:$I$15,Priser!$A$4:$A$15,BO215))+AM215*(SUMIFS(Priser!$J$4:$J$15,Priser!$A$4:$A$15,BO215)-Priser!$B$4/SUMIFS(Priser!$I$4:$I$15,Priser!$A$4:$A$15,BO215))</f>
        <v>0</v>
      </c>
      <c r="W215" s="37">
        <f t="shared" si="111"/>
        <v>0</v>
      </c>
      <c r="X215" s="37"/>
      <c r="AA215" s="37">
        <f t="shared" si="92"/>
        <v>0</v>
      </c>
      <c r="AB215" s="37">
        <f t="shared" si="93"/>
        <v>0</v>
      </c>
      <c r="AC215" s="37">
        <f t="shared" si="94"/>
        <v>0</v>
      </c>
      <c r="AD215" s="37">
        <f t="shared" si="112"/>
        <v>0</v>
      </c>
      <c r="AE215" s="37">
        <f>IF(AD215&gt;=Priser!$L$7,Priser!$M$7,IF(AD215&gt;=Priser!$L$6,Priser!$M$6,IF(AD215&gt;=Priser!$L$5,Priser!$M$5,IF(AD215&gt;=Priser!$L$4,Priser!$M$4))))</f>
        <v>0</v>
      </c>
      <c r="AF215" s="37">
        <f>AE215*SUMIFS(Priser!$J$4:$J$15,Priser!$A$4:$A$15,$BO215)*AB215</f>
        <v>0</v>
      </c>
      <c r="AG215" s="37">
        <f t="shared" si="113"/>
        <v>0</v>
      </c>
      <c r="AH215" s="37">
        <f>IF(AG215&gt;=Priser!$N$7,Priser!$O$7,IF(AG215&gt;=Priser!$N$6,Priser!$O$6,IF(AG215&gt;=Priser!$N$5,Priser!$O$5,IF(AG215&gt;=Priser!$N$4,Priser!$O$4))))</f>
        <v>0</v>
      </c>
      <c r="AI215" s="37">
        <f>AH215*SUMIFS(Priser!$J$4:$J$15,Priser!$A$4:$A$15,$BO215)*AC215</f>
        <v>0</v>
      </c>
      <c r="AJ215" s="37"/>
      <c r="AK215" s="37"/>
      <c r="AM215" s="37">
        <f t="shared" si="95"/>
        <v>0</v>
      </c>
      <c r="AN215" s="37">
        <f t="shared" si="96"/>
        <v>0</v>
      </c>
      <c r="AO215" s="37">
        <f t="shared" si="97"/>
        <v>0</v>
      </c>
      <c r="AP215" s="37">
        <f t="shared" si="98"/>
        <v>0</v>
      </c>
      <c r="AQ215" s="37">
        <f t="shared" si="99"/>
        <v>0</v>
      </c>
      <c r="AR215" s="37">
        <f t="shared" si="100"/>
        <v>0</v>
      </c>
      <c r="AS215" s="37">
        <f t="shared" si="101"/>
        <v>0</v>
      </c>
      <c r="AT215" s="37">
        <f t="shared" si="114"/>
        <v>0</v>
      </c>
      <c r="AU215" s="37">
        <f t="shared" si="115"/>
        <v>0</v>
      </c>
      <c r="AV215" s="37">
        <f t="shared" si="116"/>
        <v>0</v>
      </c>
      <c r="AW215" s="37">
        <f t="shared" si="117"/>
        <v>0</v>
      </c>
      <c r="AX215" s="37">
        <f t="shared" si="102"/>
        <v>0</v>
      </c>
      <c r="AY215" s="37"/>
      <c r="AZ215" s="37"/>
      <c r="BB215" s="37">
        <f t="shared" si="103"/>
        <v>0</v>
      </c>
      <c r="BC215" s="37">
        <f t="shared" si="104"/>
        <v>0</v>
      </c>
      <c r="BD215" s="37">
        <f t="shared" si="105"/>
        <v>0</v>
      </c>
      <c r="BE215" s="37">
        <f t="shared" si="106"/>
        <v>0</v>
      </c>
      <c r="BF215" s="37">
        <f t="shared" si="107"/>
        <v>0</v>
      </c>
      <c r="BG215" s="37">
        <f t="shared" si="108"/>
        <v>0</v>
      </c>
      <c r="BH215" s="37">
        <f t="shared" si="118"/>
        <v>0</v>
      </c>
      <c r="BJ215" s="37"/>
      <c r="BL215" s="37">
        <f>IF(Uttag!F215="",Uttag!E215,0)/IF(Uttag!$F$2=Listor!$B$5,I215,1)</f>
        <v>0</v>
      </c>
      <c r="BM215" s="37">
        <f>Uttag!F215/IF(Uttag!$F$2=Listor!$B$5,I215,1)</f>
        <v>0</v>
      </c>
      <c r="BO215" s="81">
        <f t="shared" si="109"/>
        <v>4</v>
      </c>
      <c r="BP215" s="37">
        <f>IF(OR(BO215&gt;=10,BO215&lt;=4),Indata!$B$9,Indata!$B$10)</f>
        <v>0</v>
      </c>
    </row>
    <row r="216" spans="4:68" x14ac:dyDescent="0.25">
      <c r="D216" s="148">
        <f t="shared" si="119"/>
        <v>45411</v>
      </c>
      <c r="E216" s="140"/>
      <c r="F216" s="141"/>
      <c r="G216" s="148"/>
      <c r="H216" s="37">
        <f t="shared" si="110"/>
        <v>0</v>
      </c>
      <c r="I216" s="81">
        <f>24+SUMIFS(Listor!$C$16:$C$17,Listor!$B$16:$B$17,Uttag!D216)</f>
        <v>24</v>
      </c>
      <c r="J216" s="37">
        <f t="shared" si="91"/>
        <v>0</v>
      </c>
      <c r="L216" s="160"/>
      <c r="M216" s="207">
        <v>1</v>
      </c>
      <c r="N216" s="207">
        <v>0</v>
      </c>
      <c r="O216" s="151"/>
      <c r="P216" s="166"/>
      <c r="Q216" s="167"/>
      <c r="S216" s="37">
        <f t="shared" si="90"/>
        <v>0</v>
      </c>
      <c r="U216" s="37">
        <f>(M216+(1-M216)*(1-N216))*L216*_xlfn.XLOOKUP(BO216,Priser!$A$4:$A$15,Priser!$J$4:$J$15)</f>
        <v>0</v>
      </c>
      <c r="V216" s="37">
        <f>AQ216*(SUMIFS(Priser!$J$4:$J$15,Priser!$A$4:$A$15,BO216)-(SUMIFS(Priser!$H$4:$H$15,Priser!$A$4:$A$15,BO216)/SUMIFS(Priser!$I$4:$I$15,Priser!$A$4:$A$15,BO216)))+AP216*(SUMIFS(Priser!$J$4:$J$15,Priser!$A$4:$A$15,BO216)-Priser!$E$6/SUMIFS(Priser!$I$4:$I$15,Priser!$A$4:$A$15,BO216))+AO216*(SUMIFS(Priser!$J$4:$J$15,Priser!$A$4:$A$15,BO216)-Priser!$D$5/SUMIFS(Priser!$I$4:$I$15,Priser!$A$4:$A$15,BO216))+AN216*(SUMIFS(Priser!$J$4:$J$15,Priser!$A$4:$A$15,BO216)-Priser!$C$4/SUMIFS(Priser!$I$4:$I$15,Priser!$A$4:$A$15,BO216))+AM216*(SUMIFS(Priser!$J$4:$J$15,Priser!$A$4:$A$15,BO216)-Priser!$B$4/SUMIFS(Priser!$I$4:$I$15,Priser!$A$4:$A$15,BO216))</f>
        <v>0</v>
      </c>
      <c r="W216" s="37">
        <f t="shared" si="111"/>
        <v>0</v>
      </c>
      <c r="X216" s="37"/>
      <c r="AA216" s="37">
        <f t="shared" si="92"/>
        <v>0</v>
      </c>
      <c r="AB216" s="37">
        <f>AA216-AC216</f>
        <v>0</v>
      </c>
      <c r="AC216" s="37">
        <f t="shared" si="94"/>
        <v>0</v>
      </c>
      <c r="AD216" s="37">
        <f t="shared" si="112"/>
        <v>0</v>
      </c>
      <c r="AE216" s="37">
        <f>IF(AD216&gt;=Priser!$L$7,Priser!$M$7,IF(AD216&gt;=Priser!$L$6,Priser!$M$6,IF(AD216&gt;=Priser!$L$5,Priser!$M$5,IF(AD216&gt;=Priser!$L$4,Priser!$M$4))))</f>
        <v>0</v>
      </c>
      <c r="AF216" s="37">
        <f>AE216*SUMIFS(Priser!$J$4:$J$15,Priser!$A$4:$A$15,$BO216)*AB216</f>
        <v>0</v>
      </c>
      <c r="AG216" s="37">
        <f t="shared" si="113"/>
        <v>0</v>
      </c>
      <c r="AH216" s="37">
        <f>IF(AG216&gt;=Priser!$N$7,Priser!$O$7,IF(AG216&gt;=Priser!$N$6,Priser!$O$6,IF(AG216&gt;=Priser!$N$5,Priser!$O$5,IF(AG216&gt;=Priser!$N$4,Priser!$O$4))))</f>
        <v>0</v>
      </c>
      <c r="AI216" s="37">
        <f>AH216*SUMIFS(Priser!$J$4:$J$15,Priser!$A$4:$A$15,$BO216)*AC216</f>
        <v>0</v>
      </c>
      <c r="AJ216" s="37"/>
      <c r="AK216" s="37"/>
      <c r="AM216" s="37">
        <f t="shared" si="95"/>
        <v>0</v>
      </c>
      <c r="AN216" s="37">
        <f t="shared" si="96"/>
        <v>0</v>
      </c>
      <c r="AO216" s="37">
        <f t="shared" si="97"/>
        <v>0</v>
      </c>
      <c r="AP216" s="37">
        <f t="shared" si="98"/>
        <v>0</v>
      </c>
      <c r="AQ216" s="37">
        <f t="shared" si="99"/>
        <v>0</v>
      </c>
      <c r="AR216" s="37">
        <f t="shared" si="100"/>
        <v>0</v>
      </c>
      <c r="AS216" s="37">
        <f t="shared" si="101"/>
        <v>0</v>
      </c>
      <c r="AT216" s="37">
        <f t="shared" si="114"/>
        <v>0</v>
      </c>
      <c r="AU216" s="37">
        <f t="shared" si="115"/>
        <v>0</v>
      </c>
      <c r="AV216" s="37">
        <f t="shared" si="116"/>
        <v>0</v>
      </c>
      <c r="AW216" s="37">
        <f t="shared" si="117"/>
        <v>0</v>
      </c>
      <c r="AX216" s="37">
        <f t="shared" si="102"/>
        <v>0</v>
      </c>
      <c r="AY216" s="37"/>
      <c r="AZ216" s="37"/>
      <c r="BB216" s="37">
        <f t="shared" si="103"/>
        <v>0</v>
      </c>
      <c r="BC216" s="37">
        <f t="shared" si="104"/>
        <v>0</v>
      </c>
      <c r="BD216" s="37">
        <f t="shared" si="105"/>
        <v>0</v>
      </c>
      <c r="BE216" s="37">
        <f t="shared" si="106"/>
        <v>0</v>
      </c>
      <c r="BF216" s="37">
        <f t="shared" si="107"/>
        <v>0</v>
      </c>
      <c r="BG216" s="37">
        <f t="shared" si="108"/>
        <v>0</v>
      </c>
      <c r="BH216" s="37">
        <f t="shared" si="118"/>
        <v>0</v>
      </c>
      <c r="BJ216" s="37"/>
      <c r="BL216" s="37">
        <f>IF(Uttag!F216="",Uttag!E216,0)/IF(Uttag!$F$2=Listor!$B$5,I216,1)</f>
        <v>0</v>
      </c>
      <c r="BM216" s="37">
        <f>Uttag!F216/IF(Uttag!$F$2=Listor!$B$5,I216,1)</f>
        <v>0</v>
      </c>
      <c r="BO216" s="81">
        <f t="shared" si="109"/>
        <v>4</v>
      </c>
      <c r="BP216" s="37">
        <f>IF(OR(BO216&gt;=10,BO216&lt;=4),Indata!$B$9,Indata!$B$10)</f>
        <v>0</v>
      </c>
    </row>
    <row r="217" spans="4:68" x14ac:dyDescent="0.25">
      <c r="D217" s="148">
        <f t="shared" si="119"/>
        <v>45412</v>
      </c>
      <c r="E217" s="140"/>
      <c r="F217" s="141"/>
      <c r="G217" s="148"/>
      <c r="H217" s="37">
        <f t="shared" si="110"/>
        <v>0</v>
      </c>
      <c r="I217" s="81">
        <f>24+SUMIFS(Listor!$C$16:$C$17,Listor!$B$16:$B$17,Uttag!D217)</f>
        <v>24</v>
      </c>
      <c r="J217" s="37">
        <f t="shared" si="91"/>
        <v>0</v>
      </c>
      <c r="L217" s="160"/>
      <c r="M217" s="207">
        <v>1</v>
      </c>
      <c r="N217" s="207">
        <v>0</v>
      </c>
      <c r="O217" s="151"/>
      <c r="P217" s="166"/>
      <c r="Q217" s="167"/>
      <c r="S217" s="37">
        <f t="shared" si="90"/>
        <v>0</v>
      </c>
      <c r="U217" s="37">
        <f>(M217+(1-M217)*(1-N217))*L217*_xlfn.XLOOKUP(BO217,Priser!$A$4:$A$15,Priser!$J$4:$J$15)</f>
        <v>0</v>
      </c>
      <c r="V217" s="37">
        <f>AQ217*(SUMIFS(Priser!$J$4:$J$15,Priser!$A$4:$A$15,BO217)-(SUMIFS(Priser!$H$4:$H$15,Priser!$A$4:$A$15,BO217)/SUMIFS(Priser!$I$4:$I$15,Priser!$A$4:$A$15,BO217)))+AP217*(SUMIFS(Priser!$J$4:$J$15,Priser!$A$4:$A$15,BO217)-Priser!$E$6/SUMIFS(Priser!$I$4:$I$15,Priser!$A$4:$A$15,BO217))+AO217*(SUMIFS(Priser!$J$4:$J$15,Priser!$A$4:$A$15,BO217)-Priser!$D$5/SUMIFS(Priser!$I$4:$I$15,Priser!$A$4:$A$15,BO217))+AN217*(SUMIFS(Priser!$J$4:$J$15,Priser!$A$4:$A$15,BO217)-Priser!$C$4/SUMIFS(Priser!$I$4:$I$15,Priser!$A$4:$A$15,BO217))+AM217*(SUMIFS(Priser!$J$4:$J$15,Priser!$A$4:$A$15,BO217)-Priser!$B$4/SUMIFS(Priser!$I$4:$I$15,Priser!$A$4:$A$15,BO217))</f>
        <v>0</v>
      </c>
      <c r="W217" s="37">
        <f t="shared" si="111"/>
        <v>0</v>
      </c>
      <c r="X217" s="37"/>
      <c r="AA217" s="37">
        <f t="shared" si="92"/>
        <v>0</v>
      </c>
      <c r="AB217" s="37">
        <f t="shared" ref="AB217:AB280" si="120">AA217-AC217</f>
        <v>0</v>
      </c>
      <c r="AC217" s="37">
        <f t="shared" si="94"/>
        <v>0</v>
      </c>
      <c r="AD217" s="37">
        <f t="shared" si="112"/>
        <v>0</v>
      </c>
      <c r="AE217" s="37">
        <f>IF(AD217&gt;=Priser!$L$7,Priser!$M$7,IF(AD217&gt;=Priser!$L$6,Priser!$M$6,IF(AD217&gt;=Priser!$L$5,Priser!$M$5,IF(AD217&gt;=Priser!$L$4,Priser!$M$4))))</f>
        <v>0</v>
      </c>
      <c r="AF217" s="37">
        <f>AE217*SUMIFS(Priser!$J$4:$J$15,Priser!$A$4:$A$15,$BO217)*AB217</f>
        <v>0</v>
      </c>
      <c r="AG217" s="37">
        <f t="shared" si="113"/>
        <v>0</v>
      </c>
      <c r="AH217" s="37">
        <f>IF(AG217&gt;=Priser!$N$7,Priser!$O$7,IF(AG217&gt;=Priser!$N$6,Priser!$O$6,IF(AG217&gt;=Priser!$N$5,Priser!$O$5,IF(AG217&gt;=Priser!$N$4,Priser!$O$4))))</f>
        <v>0</v>
      </c>
      <c r="AI217" s="37">
        <f>AH217*SUMIFS(Priser!$J$4:$J$15,Priser!$A$4:$A$15,$BO217)*AC217</f>
        <v>0</v>
      </c>
      <c r="AJ217" s="37"/>
      <c r="AK217" s="37"/>
      <c r="AM217" s="37">
        <f t="shared" si="95"/>
        <v>0</v>
      </c>
      <c r="AN217" s="37">
        <f t="shared" si="96"/>
        <v>0</v>
      </c>
      <c r="AO217" s="37">
        <f t="shared" si="97"/>
        <v>0</v>
      </c>
      <c r="AP217" s="37">
        <f t="shared" si="98"/>
        <v>0</v>
      </c>
      <c r="AQ217" s="37">
        <f t="shared" si="99"/>
        <v>0</v>
      </c>
      <c r="AR217" s="37">
        <f t="shared" si="100"/>
        <v>0</v>
      </c>
      <c r="AS217" s="37">
        <f t="shared" si="101"/>
        <v>0</v>
      </c>
      <c r="AT217" s="37">
        <f t="shared" si="114"/>
        <v>0</v>
      </c>
      <c r="AU217" s="37">
        <f t="shared" si="115"/>
        <v>0</v>
      </c>
      <c r="AV217" s="37">
        <f t="shared" si="116"/>
        <v>0</v>
      </c>
      <c r="AW217" s="37">
        <f t="shared" si="117"/>
        <v>0</v>
      </c>
      <c r="AX217" s="37">
        <f t="shared" si="102"/>
        <v>0</v>
      </c>
      <c r="AY217" s="37"/>
      <c r="AZ217" s="37"/>
      <c r="BB217" s="37">
        <f t="shared" si="103"/>
        <v>0</v>
      </c>
      <c r="BC217" s="37">
        <f t="shared" si="104"/>
        <v>0</v>
      </c>
      <c r="BD217" s="37">
        <f t="shared" si="105"/>
        <v>0</v>
      </c>
      <c r="BE217" s="37">
        <f t="shared" si="106"/>
        <v>0</v>
      </c>
      <c r="BF217" s="37">
        <f t="shared" si="107"/>
        <v>0</v>
      </c>
      <c r="BG217" s="37">
        <f t="shared" si="108"/>
        <v>0</v>
      </c>
      <c r="BH217" s="37">
        <f t="shared" si="118"/>
        <v>0</v>
      </c>
      <c r="BJ217" s="37"/>
      <c r="BL217" s="37">
        <f>IF(Uttag!F217="",Uttag!E217,0)/IF(Uttag!$F$2=Listor!$B$5,I217,1)</f>
        <v>0</v>
      </c>
      <c r="BM217" s="37">
        <f>Uttag!F217/IF(Uttag!$F$2=Listor!$B$5,I217,1)</f>
        <v>0</v>
      </c>
      <c r="BO217" s="81">
        <f t="shared" si="109"/>
        <v>4</v>
      </c>
      <c r="BP217" s="37">
        <f>IF(OR(BO217&gt;=10,BO217&lt;=4),Indata!$B$9,Indata!$B$10)</f>
        <v>0</v>
      </c>
    </row>
    <row r="218" spans="4:68" x14ac:dyDescent="0.25">
      <c r="D218" s="148">
        <f t="shared" si="119"/>
        <v>45413</v>
      </c>
      <c r="E218" s="140"/>
      <c r="F218" s="141"/>
      <c r="G218" s="148"/>
      <c r="H218" s="37">
        <f t="shared" si="110"/>
        <v>0</v>
      </c>
      <c r="I218" s="81">
        <f>24+SUMIFS(Listor!$C$16:$C$17,Listor!$B$16:$B$17,Uttag!D218)</f>
        <v>24</v>
      </c>
      <c r="J218" s="37">
        <f t="shared" si="91"/>
        <v>0</v>
      </c>
      <c r="L218" s="160"/>
      <c r="M218" s="207">
        <v>1</v>
      </c>
      <c r="N218" s="207">
        <v>0</v>
      </c>
      <c r="O218" s="151"/>
      <c r="P218" s="166"/>
      <c r="Q218" s="167"/>
      <c r="S218" s="37">
        <f t="shared" si="90"/>
        <v>0</v>
      </c>
      <c r="U218" s="37">
        <f>(M218+(1-M218)*(1-N218))*L218*_xlfn.XLOOKUP(BO218,Priser!$A$4:$A$15,Priser!$J$4:$J$15)</f>
        <v>0</v>
      </c>
      <c r="V218" s="37">
        <f>AQ218*(SUMIFS(Priser!$J$4:$J$15,Priser!$A$4:$A$15,BO218)-(SUMIFS(Priser!$H$4:$H$15,Priser!$A$4:$A$15,BO218)/SUMIFS(Priser!$I$4:$I$15,Priser!$A$4:$A$15,BO218)))+AP218*(SUMIFS(Priser!$J$4:$J$15,Priser!$A$4:$A$15,BO218)-Priser!$E$6/SUMIFS(Priser!$I$4:$I$15,Priser!$A$4:$A$15,BO218))+AO218*(SUMIFS(Priser!$J$4:$J$15,Priser!$A$4:$A$15,BO218)-Priser!$D$5/SUMIFS(Priser!$I$4:$I$15,Priser!$A$4:$A$15,BO218))+AN218*(SUMIFS(Priser!$J$4:$J$15,Priser!$A$4:$A$15,BO218)-Priser!$C$4/SUMIFS(Priser!$I$4:$I$15,Priser!$A$4:$A$15,BO218))+AM218*(SUMIFS(Priser!$J$4:$J$15,Priser!$A$4:$A$15,BO218)-Priser!$B$4/SUMIFS(Priser!$I$4:$I$15,Priser!$A$4:$A$15,BO218))</f>
        <v>0</v>
      </c>
      <c r="W218" s="37">
        <f t="shared" si="111"/>
        <v>0</v>
      </c>
      <c r="X218" s="37"/>
      <c r="AA218" s="37">
        <f t="shared" si="92"/>
        <v>0</v>
      </c>
      <c r="AB218" s="37">
        <f t="shared" si="120"/>
        <v>0</v>
      </c>
      <c r="AC218" s="37">
        <f t="shared" si="94"/>
        <v>0</v>
      </c>
      <c r="AD218" s="37">
        <f t="shared" si="112"/>
        <v>0</v>
      </c>
      <c r="AE218" s="37">
        <f>IF(AD218&gt;=Priser!$L$7,Priser!$M$7,IF(AD218&gt;=Priser!$L$6,Priser!$M$6,IF(AD218&gt;=Priser!$L$5,Priser!$M$5,IF(AD218&gt;=Priser!$L$4,Priser!$M$4))))</f>
        <v>0</v>
      </c>
      <c r="AF218" s="37">
        <f>AE218*SUMIFS(Priser!$J$4:$J$15,Priser!$A$4:$A$15,$BO218)*AB218</f>
        <v>0</v>
      </c>
      <c r="AG218" s="37">
        <f t="shared" si="113"/>
        <v>0</v>
      </c>
      <c r="AH218" s="37">
        <f>IF(AG218&gt;=Priser!$N$7,Priser!$O$7,IF(AG218&gt;=Priser!$N$6,Priser!$O$6,IF(AG218&gt;=Priser!$N$5,Priser!$O$5,IF(AG218&gt;=Priser!$N$4,Priser!$O$4))))</f>
        <v>0</v>
      </c>
      <c r="AI218" s="37">
        <f>AH218*SUMIFS(Priser!$J$4:$J$15,Priser!$A$4:$A$15,$BO218)*AC218</f>
        <v>0</v>
      </c>
      <c r="AJ218" s="37"/>
      <c r="AK218" s="37"/>
      <c r="AM218" s="37">
        <f t="shared" si="95"/>
        <v>0</v>
      </c>
      <c r="AN218" s="37">
        <f t="shared" si="96"/>
        <v>0</v>
      </c>
      <c r="AO218" s="37">
        <f t="shared" si="97"/>
        <v>0</v>
      </c>
      <c r="AP218" s="37">
        <f t="shared" si="98"/>
        <v>0</v>
      </c>
      <c r="AQ218" s="37">
        <f t="shared" si="99"/>
        <v>0</v>
      </c>
      <c r="AR218" s="37">
        <f t="shared" si="100"/>
        <v>0</v>
      </c>
      <c r="AS218" s="37">
        <f t="shared" si="101"/>
        <v>0</v>
      </c>
      <c r="AT218" s="37">
        <f t="shared" si="114"/>
        <v>0</v>
      </c>
      <c r="AU218" s="37">
        <f t="shared" si="115"/>
        <v>0</v>
      </c>
      <c r="AV218" s="37">
        <f t="shared" si="116"/>
        <v>0</v>
      </c>
      <c r="AW218" s="37">
        <f t="shared" si="117"/>
        <v>0</v>
      </c>
      <c r="AX218" s="37">
        <f t="shared" si="102"/>
        <v>0</v>
      </c>
      <c r="AY218" s="37"/>
      <c r="AZ218" s="37"/>
      <c r="BB218" s="37">
        <f t="shared" si="103"/>
        <v>0</v>
      </c>
      <c r="BC218" s="37">
        <f t="shared" si="104"/>
        <v>0</v>
      </c>
      <c r="BD218" s="37">
        <f t="shared" si="105"/>
        <v>0</v>
      </c>
      <c r="BE218" s="37">
        <f t="shared" si="106"/>
        <v>0</v>
      </c>
      <c r="BF218" s="37">
        <f t="shared" si="107"/>
        <v>0</v>
      </c>
      <c r="BG218" s="37">
        <f t="shared" si="108"/>
        <v>0</v>
      </c>
      <c r="BH218" s="37">
        <f t="shared" si="118"/>
        <v>0</v>
      </c>
      <c r="BJ218" s="37"/>
      <c r="BL218" s="37">
        <f>IF(Uttag!F218="",Uttag!E218,0)/IF(Uttag!$F$2=Listor!$B$5,I218,1)</f>
        <v>0</v>
      </c>
      <c r="BM218" s="37">
        <f>Uttag!F218/IF(Uttag!$F$2=Listor!$B$5,I218,1)</f>
        <v>0</v>
      </c>
      <c r="BO218" s="81">
        <f t="shared" si="109"/>
        <v>5</v>
      </c>
      <c r="BP218" s="37">
        <f>IF(OR(BO218&gt;=10,BO218&lt;=4),Indata!$B$9,Indata!$B$10)</f>
        <v>0</v>
      </c>
    </row>
    <row r="219" spans="4:68" x14ac:dyDescent="0.25">
      <c r="D219" s="148">
        <f t="shared" si="119"/>
        <v>45414</v>
      </c>
      <c r="E219" s="140"/>
      <c r="F219" s="141"/>
      <c r="G219" s="148"/>
      <c r="H219" s="37">
        <f t="shared" si="110"/>
        <v>0</v>
      </c>
      <c r="I219" s="81">
        <f>24+SUMIFS(Listor!$C$16:$C$17,Listor!$B$16:$B$17,Uttag!D219)</f>
        <v>24</v>
      </c>
      <c r="J219" s="37">
        <f t="shared" si="91"/>
        <v>0</v>
      </c>
      <c r="L219" s="160"/>
      <c r="M219" s="207">
        <v>1</v>
      </c>
      <c r="N219" s="207">
        <v>0</v>
      </c>
      <c r="O219" s="151"/>
      <c r="P219" s="166"/>
      <c r="Q219" s="167"/>
      <c r="S219" s="37">
        <f t="shared" si="90"/>
        <v>0</v>
      </c>
      <c r="U219" s="37">
        <f>(M219+(1-M219)*(1-N219))*L219*_xlfn.XLOOKUP(BO219,Priser!$A$4:$A$15,Priser!$J$4:$J$15)</f>
        <v>0</v>
      </c>
      <c r="V219" s="37">
        <f>AQ219*(SUMIFS(Priser!$J$4:$J$15,Priser!$A$4:$A$15,BO219)-(SUMIFS(Priser!$H$4:$H$15,Priser!$A$4:$A$15,BO219)/SUMIFS(Priser!$I$4:$I$15,Priser!$A$4:$A$15,BO219)))+AP219*(SUMIFS(Priser!$J$4:$J$15,Priser!$A$4:$A$15,BO219)-Priser!$E$6/SUMIFS(Priser!$I$4:$I$15,Priser!$A$4:$A$15,BO219))+AO219*(SUMIFS(Priser!$J$4:$J$15,Priser!$A$4:$A$15,BO219)-Priser!$D$5/SUMIFS(Priser!$I$4:$I$15,Priser!$A$4:$A$15,BO219))+AN219*(SUMIFS(Priser!$J$4:$J$15,Priser!$A$4:$A$15,BO219)-Priser!$C$4/SUMIFS(Priser!$I$4:$I$15,Priser!$A$4:$A$15,BO219))+AM219*(SUMIFS(Priser!$J$4:$J$15,Priser!$A$4:$A$15,BO219)-Priser!$B$4/SUMIFS(Priser!$I$4:$I$15,Priser!$A$4:$A$15,BO219))</f>
        <v>0</v>
      </c>
      <c r="W219" s="37">
        <f t="shared" si="111"/>
        <v>0</v>
      </c>
      <c r="X219" s="37"/>
      <c r="AA219" s="37">
        <f t="shared" si="92"/>
        <v>0</v>
      </c>
      <c r="AB219" s="37">
        <f t="shared" si="120"/>
        <v>0</v>
      </c>
      <c r="AC219" s="37">
        <f t="shared" si="94"/>
        <v>0</v>
      </c>
      <c r="AD219" s="37">
        <f t="shared" si="112"/>
        <v>0</v>
      </c>
      <c r="AE219" s="37">
        <f>IF(AD219&gt;=Priser!$L$7,Priser!$M$7,IF(AD219&gt;=Priser!$L$6,Priser!$M$6,IF(AD219&gt;=Priser!$L$5,Priser!$M$5,IF(AD219&gt;=Priser!$L$4,Priser!$M$4))))</f>
        <v>0</v>
      </c>
      <c r="AF219" s="37">
        <f>AE219*SUMIFS(Priser!$J$4:$J$15,Priser!$A$4:$A$15,$BO219)*AB219</f>
        <v>0</v>
      </c>
      <c r="AG219" s="37">
        <f t="shared" si="113"/>
        <v>0</v>
      </c>
      <c r="AH219" s="37">
        <f>IF(AG219&gt;=Priser!$N$7,Priser!$O$7,IF(AG219&gt;=Priser!$N$6,Priser!$O$6,IF(AG219&gt;=Priser!$N$5,Priser!$O$5,IF(AG219&gt;=Priser!$N$4,Priser!$O$4))))</f>
        <v>0</v>
      </c>
      <c r="AI219" s="37">
        <f>AH219*SUMIFS(Priser!$J$4:$J$15,Priser!$A$4:$A$15,$BO219)*AC219</f>
        <v>0</v>
      </c>
      <c r="AJ219" s="37"/>
      <c r="AK219" s="37"/>
      <c r="AM219" s="37">
        <f t="shared" si="95"/>
        <v>0</v>
      </c>
      <c r="AN219" s="37">
        <f t="shared" si="96"/>
        <v>0</v>
      </c>
      <c r="AO219" s="37">
        <f t="shared" si="97"/>
        <v>0</v>
      </c>
      <c r="AP219" s="37">
        <f t="shared" si="98"/>
        <v>0</v>
      </c>
      <c r="AQ219" s="37">
        <f t="shared" si="99"/>
        <v>0</v>
      </c>
      <c r="AR219" s="37">
        <f t="shared" si="100"/>
        <v>0</v>
      </c>
      <c r="AS219" s="37">
        <f t="shared" si="101"/>
        <v>0</v>
      </c>
      <c r="AT219" s="37">
        <f t="shared" si="114"/>
        <v>0</v>
      </c>
      <c r="AU219" s="37">
        <f t="shared" si="115"/>
        <v>0</v>
      </c>
      <c r="AV219" s="37">
        <f t="shared" si="116"/>
        <v>0</v>
      </c>
      <c r="AW219" s="37">
        <f t="shared" si="117"/>
        <v>0</v>
      </c>
      <c r="AX219" s="37">
        <f t="shared" si="102"/>
        <v>0</v>
      </c>
      <c r="AY219" s="37"/>
      <c r="AZ219" s="37"/>
      <c r="BB219" s="37">
        <f t="shared" si="103"/>
        <v>0</v>
      </c>
      <c r="BC219" s="37">
        <f t="shared" si="104"/>
        <v>0</v>
      </c>
      <c r="BD219" s="37">
        <f t="shared" si="105"/>
        <v>0</v>
      </c>
      <c r="BE219" s="37">
        <f t="shared" si="106"/>
        <v>0</v>
      </c>
      <c r="BF219" s="37">
        <f t="shared" si="107"/>
        <v>0</v>
      </c>
      <c r="BG219" s="37">
        <f t="shared" si="108"/>
        <v>0</v>
      </c>
      <c r="BH219" s="37">
        <f t="shared" si="118"/>
        <v>0</v>
      </c>
      <c r="BJ219" s="37"/>
      <c r="BL219" s="37">
        <f>IF(Uttag!F219="",Uttag!E219,0)/IF(Uttag!$F$2=Listor!$B$5,I219,1)</f>
        <v>0</v>
      </c>
      <c r="BM219" s="37">
        <f>Uttag!F219/IF(Uttag!$F$2=Listor!$B$5,I219,1)</f>
        <v>0</v>
      </c>
      <c r="BO219" s="81">
        <f t="shared" si="109"/>
        <v>5</v>
      </c>
      <c r="BP219" s="37">
        <f>IF(OR(BO219&gt;=10,BO219&lt;=4),Indata!$B$9,Indata!$B$10)</f>
        <v>0</v>
      </c>
    </row>
    <row r="220" spans="4:68" x14ac:dyDescent="0.25">
      <c r="D220" s="148">
        <f t="shared" si="119"/>
        <v>45415</v>
      </c>
      <c r="E220" s="140"/>
      <c r="F220" s="141"/>
      <c r="G220" s="148"/>
      <c r="H220" s="37">
        <f t="shared" si="110"/>
        <v>0</v>
      </c>
      <c r="I220" s="81">
        <f>24+SUMIFS(Listor!$C$16:$C$17,Listor!$B$16:$B$17,Uttag!D220)</f>
        <v>24</v>
      </c>
      <c r="J220" s="37">
        <f t="shared" si="91"/>
        <v>0</v>
      </c>
      <c r="L220" s="160"/>
      <c r="M220" s="207">
        <v>1</v>
      </c>
      <c r="N220" s="207">
        <v>0</v>
      </c>
      <c r="O220" s="151"/>
      <c r="P220" s="166"/>
      <c r="Q220" s="167"/>
      <c r="S220" s="37">
        <f t="shared" si="90"/>
        <v>0</v>
      </c>
      <c r="U220" s="37">
        <f>(M220+(1-M220)*(1-N220))*L220*_xlfn.XLOOKUP(BO220,Priser!$A$4:$A$15,Priser!$J$4:$J$15)</f>
        <v>0</v>
      </c>
      <c r="V220" s="37">
        <f>AQ220*(SUMIFS(Priser!$J$4:$J$15,Priser!$A$4:$A$15,BO220)-(SUMIFS(Priser!$H$4:$H$15,Priser!$A$4:$A$15,BO220)/SUMIFS(Priser!$I$4:$I$15,Priser!$A$4:$A$15,BO220)))+AP220*(SUMIFS(Priser!$J$4:$J$15,Priser!$A$4:$A$15,BO220)-Priser!$E$6/SUMIFS(Priser!$I$4:$I$15,Priser!$A$4:$A$15,BO220))+AO220*(SUMIFS(Priser!$J$4:$J$15,Priser!$A$4:$A$15,BO220)-Priser!$D$5/SUMIFS(Priser!$I$4:$I$15,Priser!$A$4:$A$15,BO220))+AN220*(SUMIFS(Priser!$J$4:$J$15,Priser!$A$4:$A$15,BO220)-Priser!$C$4/SUMIFS(Priser!$I$4:$I$15,Priser!$A$4:$A$15,BO220))+AM220*(SUMIFS(Priser!$J$4:$J$15,Priser!$A$4:$A$15,BO220)-Priser!$B$4/SUMIFS(Priser!$I$4:$I$15,Priser!$A$4:$A$15,BO220))</f>
        <v>0</v>
      </c>
      <c r="W220" s="37">
        <f t="shared" si="111"/>
        <v>0</v>
      </c>
      <c r="X220" s="37"/>
      <c r="AA220" s="37">
        <f t="shared" si="92"/>
        <v>0</v>
      </c>
      <c r="AB220" s="37">
        <f t="shared" si="120"/>
        <v>0</v>
      </c>
      <c r="AC220" s="37">
        <f t="shared" si="94"/>
        <v>0</v>
      </c>
      <c r="AD220" s="37">
        <f t="shared" si="112"/>
        <v>0</v>
      </c>
      <c r="AE220" s="37">
        <f>IF(AD220&gt;=Priser!$L$7,Priser!$M$7,IF(AD220&gt;=Priser!$L$6,Priser!$M$6,IF(AD220&gt;=Priser!$L$5,Priser!$M$5,IF(AD220&gt;=Priser!$L$4,Priser!$M$4))))</f>
        <v>0</v>
      </c>
      <c r="AF220" s="37">
        <f>AE220*SUMIFS(Priser!$J$4:$J$15,Priser!$A$4:$A$15,$BO220)*AB220</f>
        <v>0</v>
      </c>
      <c r="AG220" s="37">
        <f t="shared" si="113"/>
        <v>0</v>
      </c>
      <c r="AH220" s="37">
        <f>IF(AG220&gt;=Priser!$N$7,Priser!$O$7,IF(AG220&gt;=Priser!$N$6,Priser!$O$6,IF(AG220&gt;=Priser!$N$5,Priser!$O$5,IF(AG220&gt;=Priser!$N$4,Priser!$O$4))))</f>
        <v>0</v>
      </c>
      <c r="AI220" s="37">
        <f>AH220*SUMIFS(Priser!$J$4:$J$15,Priser!$A$4:$A$15,$BO220)*AC220</f>
        <v>0</v>
      </c>
      <c r="AJ220" s="37"/>
      <c r="AK220" s="37"/>
      <c r="AM220" s="37">
        <f t="shared" si="95"/>
        <v>0</v>
      </c>
      <c r="AN220" s="37">
        <f t="shared" si="96"/>
        <v>0</v>
      </c>
      <c r="AO220" s="37">
        <f t="shared" si="97"/>
        <v>0</v>
      </c>
      <c r="AP220" s="37">
        <f t="shared" si="98"/>
        <v>0</v>
      </c>
      <c r="AQ220" s="37">
        <f t="shared" si="99"/>
        <v>0</v>
      </c>
      <c r="AR220" s="37">
        <f t="shared" si="100"/>
        <v>0</v>
      </c>
      <c r="AS220" s="37">
        <f t="shared" si="101"/>
        <v>0</v>
      </c>
      <c r="AT220" s="37">
        <f t="shared" si="114"/>
        <v>0</v>
      </c>
      <c r="AU220" s="37">
        <f t="shared" si="115"/>
        <v>0</v>
      </c>
      <c r="AV220" s="37">
        <f t="shared" si="116"/>
        <v>0</v>
      </c>
      <c r="AW220" s="37">
        <f t="shared" si="117"/>
        <v>0</v>
      </c>
      <c r="AX220" s="37">
        <f t="shared" si="102"/>
        <v>0</v>
      </c>
      <c r="AY220" s="37"/>
      <c r="AZ220" s="37"/>
      <c r="BB220" s="37">
        <f t="shared" si="103"/>
        <v>0</v>
      </c>
      <c r="BC220" s="37">
        <f t="shared" si="104"/>
        <v>0</v>
      </c>
      <c r="BD220" s="37">
        <f t="shared" si="105"/>
        <v>0</v>
      </c>
      <c r="BE220" s="37">
        <f t="shared" si="106"/>
        <v>0</v>
      </c>
      <c r="BF220" s="37">
        <f t="shared" si="107"/>
        <v>0</v>
      </c>
      <c r="BG220" s="37">
        <f t="shared" si="108"/>
        <v>0</v>
      </c>
      <c r="BH220" s="37">
        <f t="shared" si="118"/>
        <v>0</v>
      </c>
      <c r="BJ220" s="37"/>
      <c r="BL220" s="37">
        <f>IF(Uttag!F220="",Uttag!E220,0)/IF(Uttag!$F$2=Listor!$B$5,I220,1)</f>
        <v>0</v>
      </c>
      <c r="BM220" s="37">
        <f>Uttag!F220/IF(Uttag!$F$2=Listor!$B$5,I220,1)</f>
        <v>0</v>
      </c>
      <c r="BO220" s="81">
        <f t="shared" si="109"/>
        <v>5</v>
      </c>
      <c r="BP220" s="37">
        <f>IF(OR(BO220&gt;=10,BO220&lt;=4),Indata!$B$9,Indata!$B$10)</f>
        <v>0</v>
      </c>
    </row>
    <row r="221" spans="4:68" x14ac:dyDescent="0.25">
      <c r="D221" s="148">
        <f t="shared" si="119"/>
        <v>45416</v>
      </c>
      <c r="E221" s="140"/>
      <c r="F221" s="141"/>
      <c r="G221" s="148"/>
      <c r="H221" s="37">
        <f t="shared" si="110"/>
        <v>0</v>
      </c>
      <c r="I221" s="81">
        <f>24+SUMIFS(Listor!$C$16:$C$17,Listor!$B$16:$B$17,Uttag!D221)</f>
        <v>24</v>
      </c>
      <c r="J221" s="37">
        <f t="shared" si="91"/>
        <v>0</v>
      </c>
      <c r="L221" s="160"/>
      <c r="M221" s="207">
        <v>1</v>
      </c>
      <c r="N221" s="207">
        <v>0</v>
      </c>
      <c r="O221" s="151"/>
      <c r="P221" s="166"/>
      <c r="Q221" s="167"/>
      <c r="S221" s="37">
        <f t="shared" si="90"/>
        <v>0</v>
      </c>
      <c r="U221" s="37">
        <f>(M221+(1-M221)*(1-N221))*L221*_xlfn.XLOOKUP(BO221,Priser!$A$4:$A$15,Priser!$J$4:$J$15)</f>
        <v>0</v>
      </c>
      <c r="V221" s="37">
        <f>AQ221*(SUMIFS(Priser!$J$4:$J$15,Priser!$A$4:$A$15,BO221)-(SUMIFS(Priser!$H$4:$H$15,Priser!$A$4:$A$15,BO221)/SUMIFS(Priser!$I$4:$I$15,Priser!$A$4:$A$15,BO221)))+AP221*(SUMIFS(Priser!$J$4:$J$15,Priser!$A$4:$A$15,BO221)-Priser!$E$6/SUMIFS(Priser!$I$4:$I$15,Priser!$A$4:$A$15,BO221))+AO221*(SUMIFS(Priser!$J$4:$J$15,Priser!$A$4:$A$15,BO221)-Priser!$D$5/SUMIFS(Priser!$I$4:$I$15,Priser!$A$4:$A$15,BO221))+AN221*(SUMIFS(Priser!$J$4:$J$15,Priser!$A$4:$A$15,BO221)-Priser!$C$4/SUMIFS(Priser!$I$4:$I$15,Priser!$A$4:$A$15,BO221))+AM221*(SUMIFS(Priser!$J$4:$J$15,Priser!$A$4:$A$15,BO221)-Priser!$B$4/SUMIFS(Priser!$I$4:$I$15,Priser!$A$4:$A$15,BO221))</f>
        <v>0</v>
      </c>
      <c r="W221" s="37">
        <f t="shared" si="111"/>
        <v>0</v>
      </c>
      <c r="X221" s="37"/>
      <c r="AA221" s="37">
        <f t="shared" si="92"/>
        <v>0</v>
      </c>
      <c r="AB221" s="37">
        <f t="shared" si="120"/>
        <v>0</v>
      </c>
      <c r="AC221" s="37">
        <f t="shared" si="94"/>
        <v>0</v>
      </c>
      <c r="AD221" s="37">
        <f t="shared" si="112"/>
        <v>0</v>
      </c>
      <c r="AE221" s="37">
        <f>IF(AD221&gt;=Priser!$L$7,Priser!$M$7,IF(AD221&gt;=Priser!$L$6,Priser!$M$6,IF(AD221&gt;=Priser!$L$5,Priser!$M$5,IF(AD221&gt;=Priser!$L$4,Priser!$M$4))))</f>
        <v>0</v>
      </c>
      <c r="AF221" s="37">
        <f>AE221*SUMIFS(Priser!$J$4:$J$15,Priser!$A$4:$A$15,$BO221)*AB221</f>
        <v>0</v>
      </c>
      <c r="AG221" s="37">
        <f t="shared" si="113"/>
        <v>0</v>
      </c>
      <c r="AH221" s="37">
        <f>IF(AG221&gt;=Priser!$N$7,Priser!$O$7,IF(AG221&gt;=Priser!$N$6,Priser!$O$6,IF(AG221&gt;=Priser!$N$5,Priser!$O$5,IF(AG221&gt;=Priser!$N$4,Priser!$O$4))))</f>
        <v>0</v>
      </c>
      <c r="AI221" s="37">
        <f>AH221*SUMIFS(Priser!$J$4:$J$15,Priser!$A$4:$A$15,$BO221)*AC221</f>
        <v>0</v>
      </c>
      <c r="AJ221" s="37"/>
      <c r="AK221" s="37"/>
      <c r="AM221" s="37">
        <f t="shared" si="95"/>
        <v>0</v>
      </c>
      <c r="AN221" s="37">
        <f t="shared" si="96"/>
        <v>0</v>
      </c>
      <c r="AO221" s="37">
        <f t="shared" si="97"/>
        <v>0</v>
      </c>
      <c r="AP221" s="37">
        <f t="shared" si="98"/>
        <v>0</v>
      </c>
      <c r="AQ221" s="37">
        <f t="shared" si="99"/>
        <v>0</v>
      </c>
      <c r="AR221" s="37">
        <f t="shared" si="100"/>
        <v>0</v>
      </c>
      <c r="AS221" s="37">
        <f t="shared" si="101"/>
        <v>0</v>
      </c>
      <c r="AT221" s="37">
        <f t="shared" si="114"/>
        <v>0</v>
      </c>
      <c r="AU221" s="37">
        <f t="shared" si="115"/>
        <v>0</v>
      </c>
      <c r="AV221" s="37">
        <f t="shared" si="116"/>
        <v>0</v>
      </c>
      <c r="AW221" s="37">
        <f t="shared" si="117"/>
        <v>0</v>
      </c>
      <c r="AX221" s="37">
        <f t="shared" si="102"/>
        <v>0</v>
      </c>
      <c r="AY221" s="37"/>
      <c r="AZ221" s="37"/>
      <c r="BB221" s="37">
        <f t="shared" si="103"/>
        <v>0</v>
      </c>
      <c r="BC221" s="37">
        <f t="shared" si="104"/>
        <v>0</v>
      </c>
      <c r="BD221" s="37">
        <f t="shared" si="105"/>
        <v>0</v>
      </c>
      <c r="BE221" s="37">
        <f t="shared" si="106"/>
        <v>0</v>
      </c>
      <c r="BF221" s="37">
        <f t="shared" si="107"/>
        <v>0</v>
      </c>
      <c r="BG221" s="37">
        <f t="shared" si="108"/>
        <v>0</v>
      </c>
      <c r="BH221" s="37">
        <f t="shared" si="118"/>
        <v>0</v>
      </c>
      <c r="BJ221" s="37"/>
      <c r="BL221" s="37">
        <f>IF(Uttag!F221="",Uttag!E221,0)/IF(Uttag!$F$2=Listor!$B$5,I221,1)</f>
        <v>0</v>
      </c>
      <c r="BM221" s="37">
        <f>Uttag!F221/IF(Uttag!$F$2=Listor!$B$5,I221,1)</f>
        <v>0</v>
      </c>
      <c r="BO221" s="81">
        <f t="shared" si="109"/>
        <v>5</v>
      </c>
      <c r="BP221" s="37">
        <f>IF(OR(BO221&gt;=10,BO221&lt;=4),Indata!$B$9,Indata!$B$10)</f>
        <v>0</v>
      </c>
    </row>
    <row r="222" spans="4:68" x14ac:dyDescent="0.25">
      <c r="D222" s="148">
        <f t="shared" si="119"/>
        <v>45417</v>
      </c>
      <c r="E222" s="140"/>
      <c r="F222" s="141"/>
      <c r="G222" s="148"/>
      <c r="H222" s="37">
        <f t="shared" si="110"/>
        <v>0</v>
      </c>
      <c r="I222" s="81">
        <f>24+SUMIFS(Listor!$C$16:$C$17,Listor!$B$16:$B$17,Uttag!D222)</f>
        <v>24</v>
      </c>
      <c r="J222" s="37">
        <f t="shared" si="91"/>
        <v>0</v>
      </c>
      <c r="L222" s="160"/>
      <c r="M222" s="207">
        <v>1</v>
      </c>
      <c r="N222" s="207">
        <v>0</v>
      </c>
      <c r="O222" s="151"/>
      <c r="P222" s="166"/>
      <c r="Q222" s="167"/>
      <c r="S222" s="37">
        <f t="shared" si="90"/>
        <v>0</v>
      </c>
      <c r="U222" s="37">
        <f>(M222+(1-M222)*(1-N222))*L222*_xlfn.XLOOKUP(BO222,Priser!$A$4:$A$15,Priser!$J$4:$J$15)</f>
        <v>0</v>
      </c>
      <c r="V222" s="37">
        <f>AQ222*(SUMIFS(Priser!$J$4:$J$15,Priser!$A$4:$A$15,BO222)-(SUMIFS(Priser!$H$4:$H$15,Priser!$A$4:$A$15,BO222)/SUMIFS(Priser!$I$4:$I$15,Priser!$A$4:$A$15,BO222)))+AP222*(SUMIFS(Priser!$J$4:$J$15,Priser!$A$4:$A$15,BO222)-Priser!$E$6/SUMIFS(Priser!$I$4:$I$15,Priser!$A$4:$A$15,BO222))+AO222*(SUMIFS(Priser!$J$4:$J$15,Priser!$A$4:$A$15,BO222)-Priser!$D$5/SUMIFS(Priser!$I$4:$I$15,Priser!$A$4:$A$15,BO222))+AN222*(SUMIFS(Priser!$J$4:$J$15,Priser!$A$4:$A$15,BO222)-Priser!$C$4/SUMIFS(Priser!$I$4:$I$15,Priser!$A$4:$A$15,BO222))+AM222*(SUMIFS(Priser!$J$4:$J$15,Priser!$A$4:$A$15,BO222)-Priser!$B$4/SUMIFS(Priser!$I$4:$I$15,Priser!$A$4:$A$15,BO222))</f>
        <v>0</v>
      </c>
      <c r="W222" s="37">
        <f t="shared" si="111"/>
        <v>0</v>
      </c>
      <c r="X222" s="37"/>
      <c r="AA222" s="37">
        <f t="shared" si="92"/>
        <v>0</v>
      </c>
      <c r="AB222" s="37">
        <f t="shared" si="120"/>
        <v>0</v>
      </c>
      <c r="AC222" s="37">
        <f t="shared" si="94"/>
        <v>0</v>
      </c>
      <c r="AD222" s="37">
        <f t="shared" si="112"/>
        <v>0</v>
      </c>
      <c r="AE222" s="37">
        <f>IF(AD222&gt;=Priser!$L$7,Priser!$M$7,IF(AD222&gt;=Priser!$L$6,Priser!$M$6,IF(AD222&gt;=Priser!$L$5,Priser!$M$5,IF(AD222&gt;=Priser!$L$4,Priser!$M$4))))</f>
        <v>0</v>
      </c>
      <c r="AF222" s="37">
        <f>AE222*SUMIFS(Priser!$J$4:$J$15,Priser!$A$4:$A$15,$BO222)*AB222</f>
        <v>0</v>
      </c>
      <c r="AG222" s="37">
        <f t="shared" si="113"/>
        <v>0</v>
      </c>
      <c r="AH222" s="37">
        <f>IF(AG222&gt;=Priser!$N$7,Priser!$O$7,IF(AG222&gt;=Priser!$N$6,Priser!$O$6,IF(AG222&gt;=Priser!$N$5,Priser!$O$5,IF(AG222&gt;=Priser!$N$4,Priser!$O$4))))</f>
        <v>0</v>
      </c>
      <c r="AI222" s="37">
        <f>AH222*SUMIFS(Priser!$J$4:$J$15,Priser!$A$4:$A$15,$BO222)*AC222</f>
        <v>0</v>
      </c>
      <c r="AJ222" s="37"/>
      <c r="AK222" s="37"/>
      <c r="AM222" s="37">
        <f t="shared" si="95"/>
        <v>0</v>
      </c>
      <c r="AN222" s="37">
        <f t="shared" si="96"/>
        <v>0</v>
      </c>
      <c r="AO222" s="37">
        <f t="shared" si="97"/>
        <v>0</v>
      </c>
      <c r="AP222" s="37">
        <f t="shared" si="98"/>
        <v>0</v>
      </c>
      <c r="AQ222" s="37">
        <f t="shared" si="99"/>
        <v>0</v>
      </c>
      <c r="AR222" s="37">
        <f t="shared" si="100"/>
        <v>0</v>
      </c>
      <c r="AS222" s="37">
        <f t="shared" si="101"/>
        <v>0</v>
      </c>
      <c r="AT222" s="37">
        <f t="shared" si="114"/>
        <v>0</v>
      </c>
      <c r="AU222" s="37">
        <f t="shared" si="115"/>
        <v>0</v>
      </c>
      <c r="AV222" s="37">
        <f t="shared" si="116"/>
        <v>0</v>
      </c>
      <c r="AW222" s="37">
        <f t="shared" si="117"/>
        <v>0</v>
      </c>
      <c r="AX222" s="37">
        <f t="shared" si="102"/>
        <v>0</v>
      </c>
      <c r="AY222" s="37"/>
      <c r="AZ222" s="37"/>
      <c r="BB222" s="37">
        <f t="shared" si="103"/>
        <v>0</v>
      </c>
      <c r="BC222" s="37">
        <f t="shared" si="104"/>
        <v>0</v>
      </c>
      <c r="BD222" s="37">
        <f t="shared" si="105"/>
        <v>0</v>
      </c>
      <c r="BE222" s="37">
        <f t="shared" si="106"/>
        <v>0</v>
      </c>
      <c r="BF222" s="37">
        <f t="shared" si="107"/>
        <v>0</v>
      </c>
      <c r="BG222" s="37">
        <f t="shared" si="108"/>
        <v>0</v>
      </c>
      <c r="BH222" s="37">
        <f t="shared" si="118"/>
        <v>0</v>
      </c>
      <c r="BJ222" s="37"/>
      <c r="BL222" s="37">
        <f>IF(Uttag!F222="",Uttag!E222,0)/IF(Uttag!$F$2=Listor!$B$5,I222,1)</f>
        <v>0</v>
      </c>
      <c r="BM222" s="37">
        <f>Uttag!F222/IF(Uttag!$F$2=Listor!$B$5,I222,1)</f>
        <v>0</v>
      </c>
      <c r="BO222" s="81">
        <f t="shared" si="109"/>
        <v>5</v>
      </c>
      <c r="BP222" s="37">
        <f>IF(OR(BO222&gt;=10,BO222&lt;=4),Indata!$B$9,Indata!$B$10)</f>
        <v>0</v>
      </c>
    </row>
    <row r="223" spans="4:68" x14ac:dyDescent="0.25">
      <c r="D223" s="148">
        <f t="shared" si="119"/>
        <v>45418</v>
      </c>
      <c r="E223" s="140"/>
      <c r="F223" s="141"/>
      <c r="G223" s="148"/>
      <c r="H223" s="37">
        <f t="shared" si="110"/>
        <v>0</v>
      </c>
      <c r="I223" s="81">
        <f>24+SUMIFS(Listor!$C$16:$C$17,Listor!$B$16:$B$17,Uttag!D223)</f>
        <v>24</v>
      </c>
      <c r="J223" s="37">
        <f t="shared" si="91"/>
        <v>0</v>
      </c>
      <c r="L223" s="160"/>
      <c r="M223" s="207">
        <v>1</v>
      </c>
      <c r="N223" s="207">
        <v>0</v>
      </c>
      <c r="O223" s="151"/>
      <c r="P223" s="166"/>
      <c r="Q223" s="167"/>
      <c r="S223" s="37">
        <f t="shared" si="90"/>
        <v>0</v>
      </c>
      <c r="U223" s="37">
        <f>(M223+(1-M223)*(1-N223))*L223*_xlfn.XLOOKUP(BO223,Priser!$A$4:$A$15,Priser!$J$4:$J$15)</f>
        <v>0</v>
      </c>
      <c r="V223" s="37">
        <f>AQ223*(SUMIFS(Priser!$J$4:$J$15,Priser!$A$4:$A$15,BO223)-(SUMIFS(Priser!$H$4:$H$15,Priser!$A$4:$A$15,BO223)/SUMIFS(Priser!$I$4:$I$15,Priser!$A$4:$A$15,BO223)))+AP223*(SUMIFS(Priser!$J$4:$J$15,Priser!$A$4:$A$15,BO223)-Priser!$E$6/SUMIFS(Priser!$I$4:$I$15,Priser!$A$4:$A$15,BO223))+AO223*(SUMIFS(Priser!$J$4:$J$15,Priser!$A$4:$A$15,BO223)-Priser!$D$5/SUMIFS(Priser!$I$4:$I$15,Priser!$A$4:$A$15,BO223))+AN223*(SUMIFS(Priser!$J$4:$J$15,Priser!$A$4:$A$15,BO223)-Priser!$C$4/SUMIFS(Priser!$I$4:$I$15,Priser!$A$4:$A$15,BO223))+AM223*(SUMIFS(Priser!$J$4:$J$15,Priser!$A$4:$A$15,BO223)-Priser!$B$4/SUMIFS(Priser!$I$4:$I$15,Priser!$A$4:$A$15,BO223))</f>
        <v>0</v>
      </c>
      <c r="W223" s="37">
        <f t="shared" si="111"/>
        <v>0</v>
      </c>
      <c r="X223" s="37"/>
      <c r="AA223" s="37">
        <f t="shared" si="92"/>
        <v>0</v>
      </c>
      <c r="AB223" s="37">
        <f t="shared" si="120"/>
        <v>0</v>
      </c>
      <c r="AC223" s="37">
        <f t="shared" si="94"/>
        <v>0</v>
      </c>
      <c r="AD223" s="37">
        <f t="shared" si="112"/>
        <v>0</v>
      </c>
      <c r="AE223" s="37">
        <f>IF(AD223&gt;=Priser!$L$7,Priser!$M$7,IF(AD223&gt;=Priser!$L$6,Priser!$M$6,IF(AD223&gt;=Priser!$L$5,Priser!$M$5,IF(AD223&gt;=Priser!$L$4,Priser!$M$4))))</f>
        <v>0</v>
      </c>
      <c r="AF223" s="37">
        <f>AE223*SUMIFS(Priser!$J$4:$J$15,Priser!$A$4:$A$15,$BO223)*AB223</f>
        <v>0</v>
      </c>
      <c r="AG223" s="37">
        <f t="shared" si="113"/>
        <v>0</v>
      </c>
      <c r="AH223" s="37">
        <f>IF(AG223&gt;=Priser!$N$7,Priser!$O$7,IF(AG223&gt;=Priser!$N$6,Priser!$O$6,IF(AG223&gt;=Priser!$N$5,Priser!$O$5,IF(AG223&gt;=Priser!$N$4,Priser!$O$4))))</f>
        <v>0</v>
      </c>
      <c r="AI223" s="37">
        <f>AH223*SUMIFS(Priser!$J$4:$J$15,Priser!$A$4:$A$15,$BO223)*AC223</f>
        <v>0</v>
      </c>
      <c r="AJ223" s="37"/>
      <c r="AK223" s="37"/>
      <c r="AM223" s="37">
        <f t="shared" si="95"/>
        <v>0</v>
      </c>
      <c r="AN223" s="37">
        <f t="shared" si="96"/>
        <v>0</v>
      </c>
      <c r="AO223" s="37">
        <f t="shared" si="97"/>
        <v>0</v>
      </c>
      <c r="AP223" s="37">
        <f t="shared" si="98"/>
        <v>0</v>
      </c>
      <c r="AQ223" s="37">
        <f t="shared" si="99"/>
        <v>0</v>
      </c>
      <c r="AR223" s="37">
        <f t="shared" si="100"/>
        <v>0</v>
      </c>
      <c r="AS223" s="37">
        <f t="shared" si="101"/>
        <v>0</v>
      </c>
      <c r="AT223" s="37">
        <f t="shared" si="114"/>
        <v>0</v>
      </c>
      <c r="AU223" s="37">
        <f t="shared" si="115"/>
        <v>0</v>
      </c>
      <c r="AV223" s="37">
        <f t="shared" si="116"/>
        <v>0</v>
      </c>
      <c r="AW223" s="37">
        <f t="shared" si="117"/>
        <v>0</v>
      </c>
      <c r="AX223" s="37">
        <f t="shared" si="102"/>
        <v>0</v>
      </c>
      <c r="AY223" s="37"/>
      <c r="AZ223" s="37"/>
      <c r="BB223" s="37">
        <f t="shared" si="103"/>
        <v>0</v>
      </c>
      <c r="BC223" s="37">
        <f t="shared" si="104"/>
        <v>0</v>
      </c>
      <c r="BD223" s="37">
        <f t="shared" si="105"/>
        <v>0</v>
      </c>
      <c r="BE223" s="37">
        <f t="shared" si="106"/>
        <v>0</v>
      </c>
      <c r="BF223" s="37">
        <f t="shared" si="107"/>
        <v>0</v>
      </c>
      <c r="BG223" s="37">
        <f t="shared" si="108"/>
        <v>0</v>
      </c>
      <c r="BH223" s="37">
        <f t="shared" si="118"/>
        <v>0</v>
      </c>
      <c r="BJ223" s="37"/>
      <c r="BL223" s="37">
        <f>IF(Uttag!F223="",Uttag!E223,0)/IF(Uttag!$F$2=Listor!$B$5,I223,1)</f>
        <v>0</v>
      </c>
      <c r="BM223" s="37">
        <f>Uttag!F223/IF(Uttag!$F$2=Listor!$B$5,I223,1)</f>
        <v>0</v>
      </c>
      <c r="BO223" s="81">
        <f t="shared" si="109"/>
        <v>5</v>
      </c>
      <c r="BP223" s="37">
        <f>IF(OR(BO223&gt;=10,BO223&lt;=4),Indata!$B$9,Indata!$B$10)</f>
        <v>0</v>
      </c>
    </row>
    <row r="224" spans="4:68" x14ac:dyDescent="0.25">
      <c r="D224" s="148">
        <f t="shared" si="119"/>
        <v>45419</v>
      </c>
      <c r="E224" s="140"/>
      <c r="F224" s="141"/>
      <c r="G224" s="148"/>
      <c r="H224" s="37">
        <f t="shared" si="110"/>
        <v>0</v>
      </c>
      <c r="I224" s="81">
        <f>24+SUMIFS(Listor!$C$16:$C$17,Listor!$B$16:$B$17,Uttag!D224)</f>
        <v>24</v>
      </c>
      <c r="J224" s="37">
        <f t="shared" si="91"/>
        <v>0</v>
      </c>
      <c r="L224" s="160"/>
      <c r="M224" s="207">
        <v>1</v>
      </c>
      <c r="N224" s="207">
        <v>0</v>
      </c>
      <c r="O224" s="151"/>
      <c r="P224" s="166"/>
      <c r="Q224" s="167"/>
      <c r="S224" s="37">
        <f t="shared" si="90"/>
        <v>0</v>
      </c>
      <c r="U224" s="37">
        <f>(M224+(1-M224)*(1-N224))*L224*_xlfn.XLOOKUP(BO224,Priser!$A$4:$A$15,Priser!$J$4:$J$15)</f>
        <v>0</v>
      </c>
      <c r="V224" s="37">
        <f>AQ224*(SUMIFS(Priser!$J$4:$J$15,Priser!$A$4:$A$15,BO224)-(SUMIFS(Priser!$H$4:$H$15,Priser!$A$4:$A$15,BO224)/SUMIFS(Priser!$I$4:$I$15,Priser!$A$4:$A$15,BO224)))+AP224*(SUMIFS(Priser!$J$4:$J$15,Priser!$A$4:$A$15,BO224)-Priser!$E$6/SUMIFS(Priser!$I$4:$I$15,Priser!$A$4:$A$15,BO224))+AO224*(SUMIFS(Priser!$J$4:$J$15,Priser!$A$4:$A$15,BO224)-Priser!$D$5/SUMIFS(Priser!$I$4:$I$15,Priser!$A$4:$A$15,BO224))+AN224*(SUMIFS(Priser!$J$4:$J$15,Priser!$A$4:$A$15,BO224)-Priser!$C$4/SUMIFS(Priser!$I$4:$I$15,Priser!$A$4:$A$15,BO224))+AM224*(SUMIFS(Priser!$J$4:$J$15,Priser!$A$4:$A$15,BO224)-Priser!$B$4/SUMIFS(Priser!$I$4:$I$15,Priser!$A$4:$A$15,BO224))</f>
        <v>0</v>
      </c>
      <c r="W224" s="37">
        <f t="shared" si="111"/>
        <v>0</v>
      </c>
      <c r="X224" s="37"/>
      <c r="AA224" s="37">
        <f t="shared" si="92"/>
        <v>0</v>
      </c>
      <c r="AB224" s="37">
        <f t="shared" si="120"/>
        <v>0</v>
      </c>
      <c r="AC224" s="37">
        <f t="shared" si="94"/>
        <v>0</v>
      </c>
      <c r="AD224" s="37">
        <f t="shared" si="112"/>
        <v>0</v>
      </c>
      <c r="AE224" s="37">
        <f>IF(AD224&gt;=Priser!$L$7,Priser!$M$7,IF(AD224&gt;=Priser!$L$6,Priser!$M$6,IF(AD224&gt;=Priser!$L$5,Priser!$M$5,IF(AD224&gt;=Priser!$L$4,Priser!$M$4))))</f>
        <v>0</v>
      </c>
      <c r="AF224" s="37">
        <f>AE224*SUMIFS(Priser!$J$4:$J$15,Priser!$A$4:$A$15,$BO224)*AB224</f>
        <v>0</v>
      </c>
      <c r="AG224" s="37">
        <f t="shared" si="113"/>
        <v>0</v>
      </c>
      <c r="AH224" s="37">
        <f>IF(AG224&gt;=Priser!$N$7,Priser!$O$7,IF(AG224&gt;=Priser!$N$6,Priser!$O$6,IF(AG224&gt;=Priser!$N$5,Priser!$O$5,IF(AG224&gt;=Priser!$N$4,Priser!$O$4))))</f>
        <v>0</v>
      </c>
      <c r="AI224" s="37">
        <f>AH224*SUMIFS(Priser!$J$4:$J$15,Priser!$A$4:$A$15,$BO224)*AC224</f>
        <v>0</v>
      </c>
      <c r="AJ224" s="37"/>
      <c r="AK224" s="37"/>
      <c r="AM224" s="37">
        <f t="shared" si="95"/>
        <v>0</v>
      </c>
      <c r="AN224" s="37">
        <f t="shared" si="96"/>
        <v>0</v>
      </c>
      <c r="AO224" s="37">
        <f t="shared" si="97"/>
        <v>0</v>
      </c>
      <c r="AP224" s="37">
        <f t="shared" si="98"/>
        <v>0</v>
      </c>
      <c r="AQ224" s="37">
        <f t="shared" si="99"/>
        <v>0</v>
      </c>
      <c r="AR224" s="37">
        <f t="shared" si="100"/>
        <v>0</v>
      </c>
      <c r="AS224" s="37">
        <f t="shared" si="101"/>
        <v>0</v>
      </c>
      <c r="AT224" s="37">
        <f t="shared" si="114"/>
        <v>0</v>
      </c>
      <c r="AU224" s="37">
        <f t="shared" si="115"/>
        <v>0</v>
      </c>
      <c r="AV224" s="37">
        <f t="shared" si="116"/>
        <v>0</v>
      </c>
      <c r="AW224" s="37">
        <f t="shared" si="117"/>
        <v>0</v>
      </c>
      <c r="AX224" s="37">
        <f t="shared" si="102"/>
        <v>0</v>
      </c>
      <c r="AY224" s="37"/>
      <c r="AZ224" s="37"/>
      <c r="BB224" s="37">
        <f t="shared" si="103"/>
        <v>0</v>
      </c>
      <c r="BC224" s="37">
        <f t="shared" si="104"/>
        <v>0</v>
      </c>
      <c r="BD224" s="37">
        <f t="shared" si="105"/>
        <v>0</v>
      </c>
      <c r="BE224" s="37">
        <f t="shared" si="106"/>
        <v>0</v>
      </c>
      <c r="BF224" s="37">
        <f t="shared" si="107"/>
        <v>0</v>
      </c>
      <c r="BG224" s="37">
        <f t="shared" si="108"/>
        <v>0</v>
      </c>
      <c r="BH224" s="37">
        <f t="shared" si="118"/>
        <v>0</v>
      </c>
      <c r="BJ224" s="37"/>
      <c r="BL224" s="37">
        <f>IF(Uttag!F224="",Uttag!E224,0)/IF(Uttag!$F$2=Listor!$B$5,I224,1)</f>
        <v>0</v>
      </c>
      <c r="BM224" s="37">
        <f>Uttag!F224/IF(Uttag!$F$2=Listor!$B$5,I224,1)</f>
        <v>0</v>
      </c>
      <c r="BO224" s="81">
        <f t="shared" si="109"/>
        <v>5</v>
      </c>
      <c r="BP224" s="37">
        <f>IF(OR(BO224&gt;=10,BO224&lt;=4),Indata!$B$9,Indata!$B$10)</f>
        <v>0</v>
      </c>
    </row>
    <row r="225" spans="4:68" x14ac:dyDescent="0.25">
      <c r="D225" s="148">
        <f t="shared" si="119"/>
        <v>45420</v>
      </c>
      <c r="E225" s="140"/>
      <c r="F225" s="141"/>
      <c r="G225" s="148"/>
      <c r="H225" s="37">
        <f t="shared" si="110"/>
        <v>0</v>
      </c>
      <c r="I225" s="81">
        <f>24+SUMIFS(Listor!$C$16:$C$17,Listor!$B$16:$B$17,Uttag!D225)</f>
        <v>24</v>
      </c>
      <c r="J225" s="37">
        <f t="shared" si="91"/>
        <v>0</v>
      </c>
      <c r="L225" s="160"/>
      <c r="M225" s="207">
        <v>1</v>
      </c>
      <c r="N225" s="207">
        <v>0</v>
      </c>
      <c r="O225" s="151"/>
      <c r="P225" s="166"/>
      <c r="Q225" s="167"/>
      <c r="S225" s="37">
        <f t="shared" si="90"/>
        <v>0</v>
      </c>
      <c r="U225" s="37">
        <f>(M225+(1-M225)*(1-N225))*L225*_xlfn.XLOOKUP(BO225,Priser!$A$4:$A$15,Priser!$J$4:$J$15)</f>
        <v>0</v>
      </c>
      <c r="V225" s="37">
        <f>AQ225*(SUMIFS(Priser!$J$4:$J$15,Priser!$A$4:$A$15,BO225)-(SUMIFS(Priser!$H$4:$H$15,Priser!$A$4:$A$15,BO225)/SUMIFS(Priser!$I$4:$I$15,Priser!$A$4:$A$15,BO225)))+AP225*(SUMIFS(Priser!$J$4:$J$15,Priser!$A$4:$A$15,BO225)-Priser!$E$6/SUMIFS(Priser!$I$4:$I$15,Priser!$A$4:$A$15,BO225))+AO225*(SUMIFS(Priser!$J$4:$J$15,Priser!$A$4:$A$15,BO225)-Priser!$D$5/SUMIFS(Priser!$I$4:$I$15,Priser!$A$4:$A$15,BO225))+AN225*(SUMIFS(Priser!$J$4:$J$15,Priser!$A$4:$A$15,BO225)-Priser!$C$4/SUMIFS(Priser!$I$4:$I$15,Priser!$A$4:$A$15,BO225))+AM225*(SUMIFS(Priser!$J$4:$J$15,Priser!$A$4:$A$15,BO225)-Priser!$B$4/SUMIFS(Priser!$I$4:$I$15,Priser!$A$4:$A$15,BO225))</f>
        <v>0</v>
      </c>
      <c r="W225" s="37">
        <f t="shared" si="111"/>
        <v>0</v>
      </c>
      <c r="X225" s="37"/>
      <c r="AA225" s="37">
        <f t="shared" si="92"/>
        <v>0</v>
      </c>
      <c r="AB225" s="37">
        <f t="shared" si="120"/>
        <v>0</v>
      </c>
      <c r="AC225" s="37">
        <f t="shared" si="94"/>
        <v>0</v>
      </c>
      <c r="AD225" s="37">
        <f t="shared" si="112"/>
        <v>0</v>
      </c>
      <c r="AE225" s="37">
        <f>IF(AD225&gt;=Priser!$L$7,Priser!$M$7,IF(AD225&gt;=Priser!$L$6,Priser!$M$6,IF(AD225&gt;=Priser!$L$5,Priser!$M$5,IF(AD225&gt;=Priser!$L$4,Priser!$M$4))))</f>
        <v>0</v>
      </c>
      <c r="AF225" s="37">
        <f>AE225*SUMIFS(Priser!$J$4:$J$15,Priser!$A$4:$A$15,$BO225)*AB225</f>
        <v>0</v>
      </c>
      <c r="AG225" s="37">
        <f t="shared" si="113"/>
        <v>0</v>
      </c>
      <c r="AH225" s="37">
        <f>IF(AG225&gt;=Priser!$N$7,Priser!$O$7,IF(AG225&gt;=Priser!$N$6,Priser!$O$6,IF(AG225&gt;=Priser!$N$5,Priser!$O$5,IF(AG225&gt;=Priser!$N$4,Priser!$O$4))))</f>
        <v>0</v>
      </c>
      <c r="AI225" s="37">
        <f>AH225*SUMIFS(Priser!$J$4:$J$15,Priser!$A$4:$A$15,$BO225)*AC225</f>
        <v>0</v>
      </c>
      <c r="AJ225" s="37"/>
      <c r="AK225" s="37"/>
      <c r="AM225" s="37">
        <f t="shared" si="95"/>
        <v>0</v>
      </c>
      <c r="AN225" s="37">
        <f t="shared" si="96"/>
        <v>0</v>
      </c>
      <c r="AO225" s="37">
        <f t="shared" si="97"/>
        <v>0</v>
      </c>
      <c r="AP225" s="37">
        <f t="shared" si="98"/>
        <v>0</v>
      </c>
      <c r="AQ225" s="37">
        <f t="shared" si="99"/>
        <v>0</v>
      </c>
      <c r="AR225" s="37">
        <f t="shared" si="100"/>
        <v>0</v>
      </c>
      <c r="AS225" s="37">
        <f t="shared" si="101"/>
        <v>0</v>
      </c>
      <c r="AT225" s="37">
        <f t="shared" si="114"/>
        <v>0</v>
      </c>
      <c r="AU225" s="37">
        <f t="shared" si="115"/>
        <v>0</v>
      </c>
      <c r="AV225" s="37">
        <f t="shared" si="116"/>
        <v>0</v>
      </c>
      <c r="AW225" s="37">
        <f t="shared" si="117"/>
        <v>0</v>
      </c>
      <c r="AX225" s="37">
        <f t="shared" si="102"/>
        <v>0</v>
      </c>
      <c r="AY225" s="37"/>
      <c r="AZ225" s="37"/>
      <c r="BB225" s="37">
        <f t="shared" si="103"/>
        <v>0</v>
      </c>
      <c r="BC225" s="37">
        <f t="shared" si="104"/>
        <v>0</v>
      </c>
      <c r="BD225" s="37">
        <f t="shared" si="105"/>
        <v>0</v>
      </c>
      <c r="BE225" s="37">
        <f t="shared" si="106"/>
        <v>0</v>
      </c>
      <c r="BF225" s="37">
        <f t="shared" si="107"/>
        <v>0</v>
      </c>
      <c r="BG225" s="37">
        <f t="shared" si="108"/>
        <v>0</v>
      </c>
      <c r="BH225" s="37">
        <f t="shared" si="118"/>
        <v>0</v>
      </c>
      <c r="BJ225" s="37"/>
      <c r="BL225" s="37">
        <f>IF(Uttag!F225="",Uttag!E225,0)/IF(Uttag!$F$2=Listor!$B$5,I225,1)</f>
        <v>0</v>
      </c>
      <c r="BM225" s="37">
        <f>Uttag!F225/IF(Uttag!$F$2=Listor!$B$5,I225,1)</f>
        <v>0</v>
      </c>
      <c r="BO225" s="81">
        <f t="shared" si="109"/>
        <v>5</v>
      </c>
      <c r="BP225" s="37">
        <f>IF(OR(BO225&gt;=10,BO225&lt;=4),Indata!$B$9,Indata!$B$10)</f>
        <v>0</v>
      </c>
    </row>
    <row r="226" spans="4:68" x14ac:dyDescent="0.25">
      <c r="D226" s="148">
        <f t="shared" si="119"/>
        <v>45421</v>
      </c>
      <c r="E226" s="140"/>
      <c r="F226" s="141"/>
      <c r="G226" s="148"/>
      <c r="H226" s="37">
        <f t="shared" si="110"/>
        <v>0</v>
      </c>
      <c r="I226" s="81">
        <f>24+SUMIFS(Listor!$C$16:$C$17,Listor!$B$16:$B$17,Uttag!D226)</f>
        <v>24</v>
      </c>
      <c r="J226" s="37">
        <f t="shared" si="91"/>
        <v>0</v>
      </c>
      <c r="L226" s="160"/>
      <c r="M226" s="207">
        <v>1</v>
      </c>
      <c r="N226" s="207">
        <v>0</v>
      </c>
      <c r="O226" s="151"/>
      <c r="P226" s="166"/>
      <c r="Q226" s="167"/>
      <c r="S226" s="37">
        <f t="shared" si="90"/>
        <v>0</v>
      </c>
      <c r="U226" s="37">
        <f>(M226+(1-M226)*(1-N226))*L226*_xlfn.XLOOKUP(BO226,Priser!$A$4:$A$15,Priser!$J$4:$J$15)</f>
        <v>0</v>
      </c>
      <c r="V226" s="37">
        <f>AQ226*(SUMIFS(Priser!$J$4:$J$15,Priser!$A$4:$A$15,BO226)-(SUMIFS(Priser!$H$4:$H$15,Priser!$A$4:$A$15,BO226)/SUMIFS(Priser!$I$4:$I$15,Priser!$A$4:$A$15,BO226)))+AP226*(SUMIFS(Priser!$J$4:$J$15,Priser!$A$4:$A$15,BO226)-Priser!$E$6/SUMIFS(Priser!$I$4:$I$15,Priser!$A$4:$A$15,BO226))+AO226*(SUMIFS(Priser!$J$4:$J$15,Priser!$A$4:$A$15,BO226)-Priser!$D$5/SUMIFS(Priser!$I$4:$I$15,Priser!$A$4:$A$15,BO226))+AN226*(SUMIFS(Priser!$J$4:$J$15,Priser!$A$4:$A$15,BO226)-Priser!$C$4/SUMIFS(Priser!$I$4:$I$15,Priser!$A$4:$A$15,BO226))+AM226*(SUMIFS(Priser!$J$4:$J$15,Priser!$A$4:$A$15,BO226)-Priser!$B$4/SUMIFS(Priser!$I$4:$I$15,Priser!$A$4:$A$15,BO226))</f>
        <v>0</v>
      </c>
      <c r="W226" s="37">
        <f t="shared" si="111"/>
        <v>0</v>
      </c>
      <c r="X226" s="37"/>
      <c r="AA226" s="37">
        <f t="shared" si="92"/>
        <v>0</v>
      </c>
      <c r="AB226" s="37">
        <f t="shared" si="120"/>
        <v>0</v>
      </c>
      <c r="AC226" s="37">
        <f t="shared" si="94"/>
        <v>0</v>
      </c>
      <c r="AD226" s="37">
        <f t="shared" si="112"/>
        <v>0</v>
      </c>
      <c r="AE226" s="37">
        <f>IF(AD226&gt;=Priser!$L$7,Priser!$M$7,IF(AD226&gt;=Priser!$L$6,Priser!$M$6,IF(AD226&gt;=Priser!$L$5,Priser!$M$5,IF(AD226&gt;=Priser!$L$4,Priser!$M$4))))</f>
        <v>0</v>
      </c>
      <c r="AF226" s="37">
        <f>AE226*SUMIFS(Priser!$J$4:$J$15,Priser!$A$4:$A$15,$BO226)*AB226</f>
        <v>0</v>
      </c>
      <c r="AG226" s="37">
        <f t="shared" si="113"/>
        <v>0</v>
      </c>
      <c r="AH226" s="37">
        <f>IF(AG226&gt;=Priser!$N$7,Priser!$O$7,IF(AG226&gt;=Priser!$N$6,Priser!$O$6,IF(AG226&gt;=Priser!$N$5,Priser!$O$5,IF(AG226&gt;=Priser!$N$4,Priser!$O$4))))</f>
        <v>0</v>
      </c>
      <c r="AI226" s="37">
        <f>AH226*SUMIFS(Priser!$J$4:$J$15,Priser!$A$4:$A$15,$BO226)*AC226</f>
        <v>0</v>
      </c>
      <c r="AJ226" s="37"/>
      <c r="AK226" s="37"/>
      <c r="AM226" s="37">
        <f t="shared" si="95"/>
        <v>0</v>
      </c>
      <c r="AN226" s="37">
        <f t="shared" si="96"/>
        <v>0</v>
      </c>
      <c r="AO226" s="37">
        <f t="shared" si="97"/>
        <v>0</v>
      </c>
      <c r="AP226" s="37">
        <f t="shared" si="98"/>
        <v>0</v>
      </c>
      <c r="AQ226" s="37">
        <f t="shared" si="99"/>
        <v>0</v>
      </c>
      <c r="AR226" s="37">
        <f t="shared" si="100"/>
        <v>0</v>
      </c>
      <c r="AS226" s="37">
        <f t="shared" si="101"/>
        <v>0</v>
      </c>
      <c r="AT226" s="37">
        <f t="shared" si="114"/>
        <v>0</v>
      </c>
      <c r="AU226" s="37">
        <f t="shared" si="115"/>
        <v>0</v>
      </c>
      <c r="AV226" s="37">
        <f t="shared" si="116"/>
        <v>0</v>
      </c>
      <c r="AW226" s="37">
        <f t="shared" si="117"/>
        <v>0</v>
      </c>
      <c r="AX226" s="37">
        <f t="shared" si="102"/>
        <v>0</v>
      </c>
      <c r="AY226" s="37"/>
      <c r="AZ226" s="37"/>
      <c r="BB226" s="37">
        <f t="shared" si="103"/>
        <v>0</v>
      </c>
      <c r="BC226" s="37">
        <f t="shared" si="104"/>
        <v>0</v>
      </c>
      <c r="BD226" s="37">
        <f t="shared" si="105"/>
        <v>0</v>
      </c>
      <c r="BE226" s="37">
        <f t="shared" si="106"/>
        <v>0</v>
      </c>
      <c r="BF226" s="37">
        <f t="shared" si="107"/>
        <v>0</v>
      </c>
      <c r="BG226" s="37">
        <f t="shared" si="108"/>
        <v>0</v>
      </c>
      <c r="BH226" s="37">
        <f t="shared" si="118"/>
        <v>0</v>
      </c>
      <c r="BJ226" s="37"/>
      <c r="BL226" s="37">
        <f>IF(Uttag!F226="",Uttag!E226,0)/IF(Uttag!$F$2=Listor!$B$5,I226,1)</f>
        <v>0</v>
      </c>
      <c r="BM226" s="37">
        <f>Uttag!F226/IF(Uttag!$F$2=Listor!$B$5,I226,1)</f>
        <v>0</v>
      </c>
      <c r="BO226" s="81">
        <f t="shared" si="109"/>
        <v>5</v>
      </c>
      <c r="BP226" s="37">
        <f>IF(OR(BO226&gt;=10,BO226&lt;=4),Indata!$B$9,Indata!$B$10)</f>
        <v>0</v>
      </c>
    </row>
    <row r="227" spans="4:68" x14ac:dyDescent="0.25">
      <c r="D227" s="148">
        <f t="shared" si="119"/>
        <v>45422</v>
      </c>
      <c r="E227" s="140"/>
      <c r="F227" s="141"/>
      <c r="G227" s="148"/>
      <c r="H227" s="37">
        <f t="shared" si="110"/>
        <v>0</v>
      </c>
      <c r="I227" s="81">
        <f>24+SUMIFS(Listor!$C$16:$C$17,Listor!$B$16:$B$17,Uttag!D227)</f>
        <v>24</v>
      </c>
      <c r="J227" s="37">
        <f t="shared" si="91"/>
        <v>0</v>
      </c>
      <c r="L227" s="160"/>
      <c r="M227" s="207">
        <v>1</v>
      </c>
      <c r="N227" s="207">
        <v>0</v>
      </c>
      <c r="O227" s="151"/>
      <c r="P227" s="166"/>
      <c r="Q227" s="167"/>
      <c r="S227" s="37">
        <f t="shared" si="90"/>
        <v>0</v>
      </c>
      <c r="U227" s="37">
        <f>(M227+(1-M227)*(1-N227))*L227*_xlfn.XLOOKUP(BO227,Priser!$A$4:$A$15,Priser!$J$4:$J$15)</f>
        <v>0</v>
      </c>
      <c r="V227" s="37">
        <f>AQ227*(SUMIFS(Priser!$J$4:$J$15,Priser!$A$4:$A$15,BO227)-(SUMIFS(Priser!$H$4:$H$15,Priser!$A$4:$A$15,BO227)/SUMIFS(Priser!$I$4:$I$15,Priser!$A$4:$A$15,BO227)))+AP227*(SUMIFS(Priser!$J$4:$J$15,Priser!$A$4:$A$15,BO227)-Priser!$E$6/SUMIFS(Priser!$I$4:$I$15,Priser!$A$4:$A$15,BO227))+AO227*(SUMIFS(Priser!$J$4:$J$15,Priser!$A$4:$A$15,BO227)-Priser!$D$5/SUMIFS(Priser!$I$4:$I$15,Priser!$A$4:$A$15,BO227))+AN227*(SUMIFS(Priser!$J$4:$J$15,Priser!$A$4:$A$15,BO227)-Priser!$C$4/SUMIFS(Priser!$I$4:$I$15,Priser!$A$4:$A$15,BO227))+AM227*(SUMIFS(Priser!$J$4:$J$15,Priser!$A$4:$A$15,BO227)-Priser!$B$4/SUMIFS(Priser!$I$4:$I$15,Priser!$A$4:$A$15,BO227))</f>
        <v>0</v>
      </c>
      <c r="W227" s="37">
        <f t="shared" si="111"/>
        <v>0</v>
      </c>
      <c r="X227" s="37"/>
      <c r="AA227" s="37">
        <f t="shared" si="92"/>
        <v>0</v>
      </c>
      <c r="AB227" s="37">
        <f t="shared" si="120"/>
        <v>0</v>
      </c>
      <c r="AC227" s="37">
        <f t="shared" si="94"/>
        <v>0</v>
      </c>
      <c r="AD227" s="37">
        <f t="shared" si="112"/>
        <v>0</v>
      </c>
      <c r="AE227" s="37">
        <f>IF(AD227&gt;=Priser!$L$7,Priser!$M$7,IF(AD227&gt;=Priser!$L$6,Priser!$M$6,IF(AD227&gt;=Priser!$L$5,Priser!$M$5,IF(AD227&gt;=Priser!$L$4,Priser!$M$4))))</f>
        <v>0</v>
      </c>
      <c r="AF227" s="37">
        <f>AE227*SUMIFS(Priser!$J$4:$J$15,Priser!$A$4:$A$15,$BO227)*AB227</f>
        <v>0</v>
      </c>
      <c r="AG227" s="37">
        <f t="shared" si="113"/>
        <v>0</v>
      </c>
      <c r="AH227" s="37">
        <f>IF(AG227&gt;=Priser!$N$7,Priser!$O$7,IF(AG227&gt;=Priser!$N$6,Priser!$O$6,IF(AG227&gt;=Priser!$N$5,Priser!$O$5,IF(AG227&gt;=Priser!$N$4,Priser!$O$4))))</f>
        <v>0</v>
      </c>
      <c r="AI227" s="37">
        <f>AH227*SUMIFS(Priser!$J$4:$J$15,Priser!$A$4:$A$15,$BO227)*AC227</f>
        <v>0</v>
      </c>
      <c r="AJ227" s="37"/>
      <c r="AK227" s="37"/>
      <c r="AM227" s="37">
        <f t="shared" si="95"/>
        <v>0</v>
      </c>
      <c r="AN227" s="37">
        <f t="shared" si="96"/>
        <v>0</v>
      </c>
      <c r="AO227" s="37">
        <f t="shared" si="97"/>
        <v>0</v>
      </c>
      <c r="AP227" s="37">
        <f t="shared" si="98"/>
        <v>0</v>
      </c>
      <c r="AQ227" s="37">
        <f t="shared" si="99"/>
        <v>0</v>
      </c>
      <c r="AR227" s="37">
        <f t="shared" si="100"/>
        <v>0</v>
      </c>
      <c r="AS227" s="37">
        <f t="shared" si="101"/>
        <v>0</v>
      </c>
      <c r="AT227" s="37">
        <f t="shared" si="114"/>
        <v>0</v>
      </c>
      <c r="AU227" s="37">
        <f t="shared" si="115"/>
        <v>0</v>
      </c>
      <c r="AV227" s="37">
        <f t="shared" si="116"/>
        <v>0</v>
      </c>
      <c r="AW227" s="37">
        <f t="shared" si="117"/>
        <v>0</v>
      </c>
      <c r="AX227" s="37">
        <f t="shared" si="102"/>
        <v>0</v>
      </c>
      <c r="AY227" s="37"/>
      <c r="AZ227" s="37"/>
      <c r="BB227" s="37">
        <f t="shared" si="103"/>
        <v>0</v>
      </c>
      <c r="BC227" s="37">
        <f t="shared" si="104"/>
        <v>0</v>
      </c>
      <c r="BD227" s="37">
        <f t="shared" si="105"/>
        <v>0</v>
      </c>
      <c r="BE227" s="37">
        <f t="shared" si="106"/>
        <v>0</v>
      </c>
      <c r="BF227" s="37">
        <f t="shared" si="107"/>
        <v>0</v>
      </c>
      <c r="BG227" s="37">
        <f t="shared" si="108"/>
        <v>0</v>
      </c>
      <c r="BH227" s="37">
        <f t="shared" si="118"/>
        <v>0</v>
      </c>
      <c r="BJ227" s="37"/>
      <c r="BL227" s="37">
        <f>IF(Uttag!F227="",Uttag!E227,0)/IF(Uttag!$F$2=Listor!$B$5,I227,1)</f>
        <v>0</v>
      </c>
      <c r="BM227" s="37">
        <f>Uttag!F227/IF(Uttag!$F$2=Listor!$B$5,I227,1)</f>
        <v>0</v>
      </c>
      <c r="BO227" s="81">
        <f t="shared" si="109"/>
        <v>5</v>
      </c>
      <c r="BP227" s="37">
        <f>IF(OR(BO227&gt;=10,BO227&lt;=4),Indata!$B$9,Indata!$B$10)</f>
        <v>0</v>
      </c>
    </row>
    <row r="228" spans="4:68" x14ac:dyDescent="0.25">
      <c r="D228" s="148">
        <f t="shared" si="119"/>
        <v>45423</v>
      </c>
      <c r="E228" s="140"/>
      <c r="F228" s="141"/>
      <c r="G228" s="148"/>
      <c r="H228" s="37">
        <f t="shared" si="110"/>
        <v>0</v>
      </c>
      <c r="I228" s="81">
        <f>24+SUMIFS(Listor!$C$16:$C$17,Listor!$B$16:$B$17,Uttag!D228)</f>
        <v>24</v>
      </c>
      <c r="J228" s="37">
        <f t="shared" si="91"/>
        <v>0</v>
      </c>
      <c r="L228" s="160"/>
      <c r="M228" s="207">
        <v>1</v>
      </c>
      <c r="N228" s="207">
        <v>0</v>
      </c>
      <c r="O228" s="151"/>
      <c r="P228" s="166"/>
      <c r="Q228" s="167"/>
      <c r="S228" s="37">
        <f t="shared" si="90"/>
        <v>0</v>
      </c>
      <c r="U228" s="37">
        <f>(M228+(1-M228)*(1-N228))*L228*_xlfn.XLOOKUP(BO228,Priser!$A$4:$A$15,Priser!$J$4:$J$15)</f>
        <v>0</v>
      </c>
      <c r="V228" s="37">
        <f>AQ228*(SUMIFS(Priser!$J$4:$J$15,Priser!$A$4:$A$15,BO228)-(SUMIFS(Priser!$H$4:$H$15,Priser!$A$4:$A$15,BO228)/SUMIFS(Priser!$I$4:$I$15,Priser!$A$4:$A$15,BO228)))+AP228*(SUMIFS(Priser!$J$4:$J$15,Priser!$A$4:$A$15,BO228)-Priser!$E$6/SUMIFS(Priser!$I$4:$I$15,Priser!$A$4:$A$15,BO228))+AO228*(SUMIFS(Priser!$J$4:$J$15,Priser!$A$4:$A$15,BO228)-Priser!$D$5/SUMIFS(Priser!$I$4:$I$15,Priser!$A$4:$A$15,BO228))+AN228*(SUMIFS(Priser!$J$4:$J$15,Priser!$A$4:$A$15,BO228)-Priser!$C$4/SUMIFS(Priser!$I$4:$I$15,Priser!$A$4:$A$15,BO228))+AM228*(SUMIFS(Priser!$J$4:$J$15,Priser!$A$4:$A$15,BO228)-Priser!$B$4/SUMIFS(Priser!$I$4:$I$15,Priser!$A$4:$A$15,BO228))</f>
        <v>0</v>
      </c>
      <c r="W228" s="37">
        <f t="shared" si="111"/>
        <v>0</v>
      </c>
      <c r="X228" s="37"/>
      <c r="AA228" s="37">
        <f t="shared" si="92"/>
        <v>0</v>
      </c>
      <c r="AB228" s="37">
        <f t="shared" si="120"/>
        <v>0</v>
      </c>
      <c r="AC228" s="37">
        <f t="shared" si="94"/>
        <v>0</v>
      </c>
      <c r="AD228" s="37">
        <f t="shared" si="112"/>
        <v>0</v>
      </c>
      <c r="AE228" s="37">
        <f>IF(AD228&gt;=Priser!$L$7,Priser!$M$7,IF(AD228&gt;=Priser!$L$6,Priser!$M$6,IF(AD228&gt;=Priser!$L$5,Priser!$M$5,IF(AD228&gt;=Priser!$L$4,Priser!$M$4))))</f>
        <v>0</v>
      </c>
      <c r="AF228" s="37">
        <f>AE228*SUMIFS(Priser!$J$4:$J$15,Priser!$A$4:$A$15,$BO228)*AB228</f>
        <v>0</v>
      </c>
      <c r="AG228" s="37">
        <f t="shared" si="113"/>
        <v>0</v>
      </c>
      <c r="AH228" s="37">
        <f>IF(AG228&gt;=Priser!$N$7,Priser!$O$7,IF(AG228&gt;=Priser!$N$6,Priser!$O$6,IF(AG228&gt;=Priser!$N$5,Priser!$O$5,IF(AG228&gt;=Priser!$N$4,Priser!$O$4))))</f>
        <v>0</v>
      </c>
      <c r="AI228" s="37">
        <f>AH228*SUMIFS(Priser!$J$4:$J$15,Priser!$A$4:$A$15,$BO228)*AC228</f>
        <v>0</v>
      </c>
      <c r="AJ228" s="37"/>
      <c r="AK228" s="37"/>
      <c r="AM228" s="37">
        <f t="shared" si="95"/>
        <v>0</v>
      </c>
      <c r="AN228" s="37">
        <f t="shared" si="96"/>
        <v>0</v>
      </c>
      <c r="AO228" s="37">
        <f t="shared" si="97"/>
        <v>0</v>
      </c>
      <c r="AP228" s="37">
        <f t="shared" si="98"/>
        <v>0</v>
      </c>
      <c r="AQ228" s="37">
        <f t="shared" si="99"/>
        <v>0</v>
      </c>
      <c r="AR228" s="37">
        <f t="shared" si="100"/>
        <v>0</v>
      </c>
      <c r="AS228" s="37">
        <f t="shared" si="101"/>
        <v>0</v>
      </c>
      <c r="AT228" s="37">
        <f t="shared" si="114"/>
        <v>0</v>
      </c>
      <c r="AU228" s="37">
        <f t="shared" si="115"/>
        <v>0</v>
      </c>
      <c r="AV228" s="37">
        <f t="shared" si="116"/>
        <v>0</v>
      </c>
      <c r="AW228" s="37">
        <f t="shared" si="117"/>
        <v>0</v>
      </c>
      <c r="AX228" s="37">
        <f t="shared" si="102"/>
        <v>0</v>
      </c>
      <c r="AY228" s="37"/>
      <c r="AZ228" s="37"/>
      <c r="BB228" s="37">
        <f t="shared" si="103"/>
        <v>0</v>
      </c>
      <c r="BC228" s="37">
        <f t="shared" si="104"/>
        <v>0</v>
      </c>
      <c r="BD228" s="37">
        <f t="shared" si="105"/>
        <v>0</v>
      </c>
      <c r="BE228" s="37">
        <f t="shared" si="106"/>
        <v>0</v>
      </c>
      <c r="BF228" s="37">
        <f t="shared" si="107"/>
        <v>0</v>
      </c>
      <c r="BG228" s="37">
        <f t="shared" si="108"/>
        <v>0</v>
      </c>
      <c r="BH228" s="37">
        <f t="shared" si="118"/>
        <v>0</v>
      </c>
      <c r="BJ228" s="37"/>
      <c r="BL228" s="37">
        <f>IF(Uttag!F228="",Uttag!E228,0)/IF(Uttag!$F$2=Listor!$B$5,I228,1)</f>
        <v>0</v>
      </c>
      <c r="BM228" s="37">
        <f>Uttag!F228/IF(Uttag!$F$2=Listor!$B$5,I228,1)</f>
        <v>0</v>
      </c>
      <c r="BO228" s="81">
        <f t="shared" si="109"/>
        <v>5</v>
      </c>
      <c r="BP228" s="37">
        <f>IF(OR(BO228&gt;=10,BO228&lt;=4),Indata!$B$9,Indata!$B$10)</f>
        <v>0</v>
      </c>
    </row>
    <row r="229" spans="4:68" x14ac:dyDescent="0.25">
      <c r="D229" s="148">
        <f t="shared" si="119"/>
        <v>45424</v>
      </c>
      <c r="E229" s="140"/>
      <c r="F229" s="141"/>
      <c r="G229" s="148"/>
      <c r="H229" s="37">
        <f t="shared" si="110"/>
        <v>0</v>
      </c>
      <c r="I229" s="81">
        <f>24+SUMIFS(Listor!$C$16:$C$17,Listor!$B$16:$B$17,Uttag!D229)</f>
        <v>24</v>
      </c>
      <c r="J229" s="37">
        <f t="shared" si="91"/>
        <v>0</v>
      </c>
      <c r="L229" s="160"/>
      <c r="M229" s="207">
        <v>1</v>
      </c>
      <c r="N229" s="207">
        <v>0</v>
      </c>
      <c r="O229" s="151"/>
      <c r="P229" s="166"/>
      <c r="Q229" s="167"/>
      <c r="S229" s="37">
        <f t="shared" si="90"/>
        <v>0</v>
      </c>
      <c r="U229" s="37">
        <f>(M229+(1-M229)*(1-N229))*L229*_xlfn.XLOOKUP(BO229,Priser!$A$4:$A$15,Priser!$J$4:$J$15)</f>
        <v>0</v>
      </c>
      <c r="V229" s="37">
        <f>AQ229*(SUMIFS(Priser!$J$4:$J$15,Priser!$A$4:$A$15,BO229)-(SUMIFS(Priser!$H$4:$H$15,Priser!$A$4:$A$15,BO229)/SUMIFS(Priser!$I$4:$I$15,Priser!$A$4:$A$15,BO229)))+AP229*(SUMIFS(Priser!$J$4:$J$15,Priser!$A$4:$A$15,BO229)-Priser!$E$6/SUMIFS(Priser!$I$4:$I$15,Priser!$A$4:$A$15,BO229))+AO229*(SUMIFS(Priser!$J$4:$J$15,Priser!$A$4:$A$15,BO229)-Priser!$D$5/SUMIFS(Priser!$I$4:$I$15,Priser!$A$4:$A$15,BO229))+AN229*(SUMIFS(Priser!$J$4:$J$15,Priser!$A$4:$A$15,BO229)-Priser!$C$4/SUMIFS(Priser!$I$4:$I$15,Priser!$A$4:$A$15,BO229))+AM229*(SUMIFS(Priser!$J$4:$J$15,Priser!$A$4:$A$15,BO229)-Priser!$B$4/SUMIFS(Priser!$I$4:$I$15,Priser!$A$4:$A$15,BO229))</f>
        <v>0</v>
      </c>
      <c r="W229" s="37">
        <f t="shared" si="111"/>
        <v>0</v>
      </c>
      <c r="X229" s="37"/>
      <c r="AA229" s="37">
        <f t="shared" si="92"/>
        <v>0</v>
      </c>
      <c r="AB229" s="37">
        <f t="shared" si="120"/>
        <v>0</v>
      </c>
      <c r="AC229" s="37">
        <f t="shared" si="94"/>
        <v>0</v>
      </c>
      <c r="AD229" s="37">
        <f t="shared" si="112"/>
        <v>0</v>
      </c>
      <c r="AE229" s="37">
        <f>IF(AD229&gt;=Priser!$L$7,Priser!$M$7,IF(AD229&gt;=Priser!$L$6,Priser!$M$6,IF(AD229&gt;=Priser!$L$5,Priser!$M$5,IF(AD229&gt;=Priser!$L$4,Priser!$M$4))))</f>
        <v>0</v>
      </c>
      <c r="AF229" s="37">
        <f>AE229*SUMIFS(Priser!$J$4:$J$15,Priser!$A$4:$A$15,$BO229)*AB229</f>
        <v>0</v>
      </c>
      <c r="AG229" s="37">
        <f t="shared" si="113"/>
        <v>0</v>
      </c>
      <c r="AH229" s="37">
        <f>IF(AG229&gt;=Priser!$N$7,Priser!$O$7,IF(AG229&gt;=Priser!$N$6,Priser!$O$6,IF(AG229&gt;=Priser!$N$5,Priser!$O$5,IF(AG229&gt;=Priser!$N$4,Priser!$O$4))))</f>
        <v>0</v>
      </c>
      <c r="AI229" s="37">
        <f>AH229*SUMIFS(Priser!$J$4:$J$15,Priser!$A$4:$A$15,$BO229)*AC229</f>
        <v>0</v>
      </c>
      <c r="AJ229" s="37"/>
      <c r="AK229" s="37"/>
      <c r="AM229" s="37">
        <f t="shared" si="95"/>
        <v>0</v>
      </c>
      <c r="AN229" s="37">
        <f t="shared" si="96"/>
        <v>0</v>
      </c>
      <c r="AO229" s="37">
        <f t="shared" si="97"/>
        <v>0</v>
      </c>
      <c r="AP229" s="37">
        <f t="shared" si="98"/>
        <v>0</v>
      </c>
      <c r="AQ229" s="37">
        <f t="shared" si="99"/>
        <v>0</v>
      </c>
      <c r="AR229" s="37">
        <f t="shared" si="100"/>
        <v>0</v>
      </c>
      <c r="AS229" s="37">
        <f t="shared" si="101"/>
        <v>0</v>
      </c>
      <c r="AT229" s="37">
        <f t="shared" si="114"/>
        <v>0</v>
      </c>
      <c r="AU229" s="37">
        <f t="shared" si="115"/>
        <v>0</v>
      </c>
      <c r="AV229" s="37">
        <f t="shared" si="116"/>
        <v>0</v>
      </c>
      <c r="AW229" s="37">
        <f t="shared" si="117"/>
        <v>0</v>
      </c>
      <c r="AX229" s="37">
        <f t="shared" si="102"/>
        <v>0</v>
      </c>
      <c r="AY229" s="37"/>
      <c r="AZ229" s="37"/>
      <c r="BB229" s="37">
        <f t="shared" si="103"/>
        <v>0</v>
      </c>
      <c r="BC229" s="37">
        <f t="shared" si="104"/>
        <v>0</v>
      </c>
      <c r="BD229" s="37">
        <f t="shared" si="105"/>
        <v>0</v>
      </c>
      <c r="BE229" s="37">
        <f t="shared" si="106"/>
        <v>0</v>
      </c>
      <c r="BF229" s="37">
        <f t="shared" si="107"/>
        <v>0</v>
      </c>
      <c r="BG229" s="37">
        <f t="shared" si="108"/>
        <v>0</v>
      </c>
      <c r="BH229" s="37">
        <f t="shared" si="118"/>
        <v>0</v>
      </c>
      <c r="BJ229" s="37"/>
      <c r="BL229" s="37">
        <f>IF(Uttag!F229="",Uttag!E229,0)/IF(Uttag!$F$2=Listor!$B$5,I229,1)</f>
        <v>0</v>
      </c>
      <c r="BM229" s="37">
        <f>Uttag!F229/IF(Uttag!$F$2=Listor!$B$5,I229,1)</f>
        <v>0</v>
      </c>
      <c r="BO229" s="81">
        <f t="shared" si="109"/>
        <v>5</v>
      </c>
      <c r="BP229" s="37">
        <f>IF(OR(BO229&gt;=10,BO229&lt;=4),Indata!$B$9,Indata!$B$10)</f>
        <v>0</v>
      </c>
    </row>
    <row r="230" spans="4:68" x14ac:dyDescent="0.25">
      <c r="D230" s="148">
        <f t="shared" si="119"/>
        <v>45425</v>
      </c>
      <c r="E230" s="140"/>
      <c r="F230" s="141"/>
      <c r="G230" s="148"/>
      <c r="H230" s="37">
        <f t="shared" si="110"/>
        <v>0</v>
      </c>
      <c r="I230" s="81">
        <f>24+SUMIFS(Listor!$C$16:$C$17,Listor!$B$16:$B$17,Uttag!D230)</f>
        <v>24</v>
      </c>
      <c r="J230" s="37">
        <f t="shared" si="91"/>
        <v>0</v>
      </c>
      <c r="L230" s="160"/>
      <c r="M230" s="207">
        <v>1</v>
      </c>
      <c r="N230" s="207">
        <v>0</v>
      </c>
      <c r="O230" s="151"/>
      <c r="P230" s="166"/>
      <c r="Q230" s="167"/>
      <c r="S230" s="37">
        <f t="shared" si="90"/>
        <v>0</v>
      </c>
      <c r="U230" s="37">
        <f>(M230+(1-M230)*(1-N230))*L230*_xlfn.XLOOKUP(BO230,Priser!$A$4:$A$15,Priser!$J$4:$J$15)</f>
        <v>0</v>
      </c>
      <c r="V230" s="37">
        <f>AQ230*(SUMIFS(Priser!$J$4:$J$15,Priser!$A$4:$A$15,BO230)-(SUMIFS(Priser!$H$4:$H$15,Priser!$A$4:$A$15,BO230)/SUMIFS(Priser!$I$4:$I$15,Priser!$A$4:$A$15,BO230)))+AP230*(SUMIFS(Priser!$J$4:$J$15,Priser!$A$4:$A$15,BO230)-Priser!$E$6/SUMIFS(Priser!$I$4:$I$15,Priser!$A$4:$A$15,BO230))+AO230*(SUMIFS(Priser!$J$4:$J$15,Priser!$A$4:$A$15,BO230)-Priser!$D$5/SUMIFS(Priser!$I$4:$I$15,Priser!$A$4:$A$15,BO230))+AN230*(SUMIFS(Priser!$J$4:$J$15,Priser!$A$4:$A$15,BO230)-Priser!$C$4/SUMIFS(Priser!$I$4:$I$15,Priser!$A$4:$A$15,BO230))+AM230*(SUMIFS(Priser!$J$4:$J$15,Priser!$A$4:$A$15,BO230)-Priser!$B$4/SUMIFS(Priser!$I$4:$I$15,Priser!$A$4:$A$15,BO230))</f>
        <v>0</v>
      </c>
      <c r="W230" s="37">
        <f t="shared" si="111"/>
        <v>0</v>
      </c>
      <c r="X230" s="37"/>
      <c r="AA230" s="37">
        <f t="shared" si="92"/>
        <v>0</v>
      </c>
      <c r="AB230" s="37">
        <f t="shared" si="120"/>
        <v>0</v>
      </c>
      <c r="AC230" s="37">
        <f t="shared" si="94"/>
        <v>0</v>
      </c>
      <c r="AD230" s="37">
        <f t="shared" si="112"/>
        <v>0</v>
      </c>
      <c r="AE230" s="37">
        <f>IF(AD230&gt;=Priser!$L$7,Priser!$M$7,IF(AD230&gt;=Priser!$L$6,Priser!$M$6,IF(AD230&gt;=Priser!$L$5,Priser!$M$5,IF(AD230&gt;=Priser!$L$4,Priser!$M$4))))</f>
        <v>0</v>
      </c>
      <c r="AF230" s="37">
        <f>AE230*SUMIFS(Priser!$J$4:$J$15,Priser!$A$4:$A$15,$BO230)*AB230</f>
        <v>0</v>
      </c>
      <c r="AG230" s="37">
        <f t="shared" si="113"/>
        <v>0</v>
      </c>
      <c r="AH230" s="37">
        <f>IF(AG230&gt;=Priser!$N$7,Priser!$O$7,IF(AG230&gt;=Priser!$N$6,Priser!$O$6,IF(AG230&gt;=Priser!$N$5,Priser!$O$5,IF(AG230&gt;=Priser!$N$4,Priser!$O$4))))</f>
        <v>0</v>
      </c>
      <c r="AI230" s="37">
        <f>AH230*SUMIFS(Priser!$J$4:$J$15,Priser!$A$4:$A$15,$BO230)*AC230</f>
        <v>0</v>
      </c>
      <c r="AJ230" s="37"/>
      <c r="AK230" s="37"/>
      <c r="AM230" s="37">
        <f t="shared" si="95"/>
        <v>0</v>
      </c>
      <c r="AN230" s="37">
        <f t="shared" si="96"/>
        <v>0</v>
      </c>
      <c r="AO230" s="37">
        <f t="shared" si="97"/>
        <v>0</v>
      </c>
      <c r="AP230" s="37">
        <f t="shared" si="98"/>
        <v>0</v>
      </c>
      <c r="AQ230" s="37">
        <f t="shared" si="99"/>
        <v>0</v>
      </c>
      <c r="AR230" s="37">
        <f t="shared" si="100"/>
        <v>0</v>
      </c>
      <c r="AS230" s="37">
        <f t="shared" si="101"/>
        <v>0</v>
      </c>
      <c r="AT230" s="37">
        <f t="shared" si="114"/>
        <v>0</v>
      </c>
      <c r="AU230" s="37">
        <f t="shared" si="115"/>
        <v>0</v>
      </c>
      <c r="AV230" s="37">
        <f t="shared" si="116"/>
        <v>0</v>
      </c>
      <c r="AW230" s="37">
        <f t="shared" si="117"/>
        <v>0</v>
      </c>
      <c r="AX230" s="37">
        <f t="shared" si="102"/>
        <v>0</v>
      </c>
      <c r="AY230" s="37"/>
      <c r="AZ230" s="37"/>
      <c r="BB230" s="37">
        <f t="shared" si="103"/>
        <v>0</v>
      </c>
      <c r="BC230" s="37">
        <f t="shared" si="104"/>
        <v>0</v>
      </c>
      <c r="BD230" s="37">
        <f t="shared" si="105"/>
        <v>0</v>
      </c>
      <c r="BE230" s="37">
        <f t="shared" si="106"/>
        <v>0</v>
      </c>
      <c r="BF230" s="37">
        <f t="shared" si="107"/>
        <v>0</v>
      </c>
      <c r="BG230" s="37">
        <f t="shared" si="108"/>
        <v>0</v>
      </c>
      <c r="BH230" s="37">
        <f t="shared" si="118"/>
        <v>0</v>
      </c>
      <c r="BJ230" s="37"/>
      <c r="BL230" s="37">
        <f>IF(Uttag!F230="",Uttag!E230,0)/IF(Uttag!$F$2=Listor!$B$5,I230,1)</f>
        <v>0</v>
      </c>
      <c r="BM230" s="37">
        <f>Uttag!F230/IF(Uttag!$F$2=Listor!$B$5,I230,1)</f>
        <v>0</v>
      </c>
      <c r="BO230" s="81">
        <f t="shared" si="109"/>
        <v>5</v>
      </c>
      <c r="BP230" s="37">
        <f>IF(OR(BO230&gt;=10,BO230&lt;=4),Indata!$B$9,Indata!$B$10)</f>
        <v>0</v>
      </c>
    </row>
    <row r="231" spans="4:68" x14ac:dyDescent="0.25">
      <c r="D231" s="148">
        <f t="shared" si="119"/>
        <v>45426</v>
      </c>
      <c r="E231" s="140"/>
      <c r="F231" s="141"/>
      <c r="G231" s="148"/>
      <c r="H231" s="37">
        <f t="shared" si="110"/>
        <v>0</v>
      </c>
      <c r="I231" s="81">
        <f>24+SUMIFS(Listor!$C$16:$C$17,Listor!$B$16:$B$17,Uttag!D231)</f>
        <v>24</v>
      </c>
      <c r="J231" s="37">
        <f t="shared" si="91"/>
        <v>0</v>
      </c>
      <c r="L231" s="160"/>
      <c r="M231" s="207">
        <v>1</v>
      </c>
      <c r="N231" s="207">
        <v>0</v>
      </c>
      <c r="O231" s="151"/>
      <c r="P231" s="166"/>
      <c r="Q231" s="167"/>
      <c r="S231" s="37">
        <f t="shared" si="90"/>
        <v>0</v>
      </c>
      <c r="U231" s="37">
        <f>(M231+(1-M231)*(1-N231))*L231*_xlfn.XLOOKUP(BO231,Priser!$A$4:$A$15,Priser!$J$4:$J$15)</f>
        <v>0</v>
      </c>
      <c r="V231" s="37">
        <f>AQ231*(SUMIFS(Priser!$J$4:$J$15,Priser!$A$4:$A$15,BO231)-(SUMIFS(Priser!$H$4:$H$15,Priser!$A$4:$A$15,BO231)/SUMIFS(Priser!$I$4:$I$15,Priser!$A$4:$A$15,BO231)))+AP231*(SUMIFS(Priser!$J$4:$J$15,Priser!$A$4:$A$15,BO231)-Priser!$E$6/SUMIFS(Priser!$I$4:$I$15,Priser!$A$4:$A$15,BO231))+AO231*(SUMIFS(Priser!$J$4:$J$15,Priser!$A$4:$A$15,BO231)-Priser!$D$5/SUMIFS(Priser!$I$4:$I$15,Priser!$A$4:$A$15,BO231))+AN231*(SUMIFS(Priser!$J$4:$J$15,Priser!$A$4:$A$15,BO231)-Priser!$C$4/SUMIFS(Priser!$I$4:$I$15,Priser!$A$4:$A$15,BO231))+AM231*(SUMIFS(Priser!$J$4:$J$15,Priser!$A$4:$A$15,BO231)-Priser!$B$4/SUMIFS(Priser!$I$4:$I$15,Priser!$A$4:$A$15,BO231))</f>
        <v>0</v>
      </c>
      <c r="W231" s="37">
        <f t="shared" si="111"/>
        <v>0</v>
      </c>
      <c r="X231" s="37"/>
      <c r="AA231" s="37">
        <f t="shared" si="92"/>
        <v>0</v>
      </c>
      <c r="AB231" s="37">
        <f t="shared" si="120"/>
        <v>0</v>
      </c>
      <c r="AC231" s="37">
        <f t="shared" si="94"/>
        <v>0</v>
      </c>
      <c r="AD231" s="37">
        <f t="shared" si="112"/>
        <v>0</v>
      </c>
      <c r="AE231" s="37">
        <f>IF(AD231&gt;=Priser!$L$7,Priser!$M$7,IF(AD231&gt;=Priser!$L$6,Priser!$M$6,IF(AD231&gt;=Priser!$L$5,Priser!$M$5,IF(AD231&gt;=Priser!$L$4,Priser!$M$4))))</f>
        <v>0</v>
      </c>
      <c r="AF231" s="37">
        <f>AE231*SUMIFS(Priser!$J$4:$J$15,Priser!$A$4:$A$15,$BO231)*AB231</f>
        <v>0</v>
      </c>
      <c r="AG231" s="37">
        <f t="shared" si="113"/>
        <v>0</v>
      </c>
      <c r="AH231" s="37">
        <f>IF(AG231&gt;=Priser!$N$7,Priser!$O$7,IF(AG231&gt;=Priser!$N$6,Priser!$O$6,IF(AG231&gt;=Priser!$N$5,Priser!$O$5,IF(AG231&gt;=Priser!$N$4,Priser!$O$4))))</f>
        <v>0</v>
      </c>
      <c r="AI231" s="37">
        <f>AH231*SUMIFS(Priser!$J$4:$J$15,Priser!$A$4:$A$15,$BO231)*AC231</f>
        <v>0</v>
      </c>
      <c r="AJ231" s="37"/>
      <c r="AK231" s="37"/>
      <c r="AM231" s="37">
        <f t="shared" si="95"/>
        <v>0</v>
      </c>
      <c r="AN231" s="37">
        <f t="shared" si="96"/>
        <v>0</v>
      </c>
      <c r="AO231" s="37">
        <f t="shared" si="97"/>
        <v>0</v>
      </c>
      <c r="AP231" s="37">
        <f t="shared" si="98"/>
        <v>0</v>
      </c>
      <c r="AQ231" s="37">
        <f t="shared" si="99"/>
        <v>0</v>
      </c>
      <c r="AR231" s="37">
        <f t="shared" si="100"/>
        <v>0</v>
      </c>
      <c r="AS231" s="37">
        <f t="shared" si="101"/>
        <v>0</v>
      </c>
      <c r="AT231" s="37">
        <f t="shared" si="114"/>
        <v>0</v>
      </c>
      <c r="AU231" s="37">
        <f t="shared" si="115"/>
        <v>0</v>
      </c>
      <c r="AV231" s="37">
        <f t="shared" si="116"/>
        <v>0</v>
      </c>
      <c r="AW231" s="37">
        <f t="shared" si="117"/>
        <v>0</v>
      </c>
      <c r="AX231" s="37">
        <f t="shared" si="102"/>
        <v>0</v>
      </c>
      <c r="AY231" s="37"/>
      <c r="AZ231" s="37"/>
      <c r="BB231" s="37">
        <f t="shared" si="103"/>
        <v>0</v>
      </c>
      <c r="BC231" s="37">
        <f t="shared" si="104"/>
        <v>0</v>
      </c>
      <c r="BD231" s="37">
        <f t="shared" si="105"/>
        <v>0</v>
      </c>
      <c r="BE231" s="37">
        <f t="shared" si="106"/>
        <v>0</v>
      </c>
      <c r="BF231" s="37">
        <f t="shared" si="107"/>
        <v>0</v>
      </c>
      <c r="BG231" s="37">
        <f t="shared" si="108"/>
        <v>0</v>
      </c>
      <c r="BH231" s="37">
        <f t="shared" si="118"/>
        <v>0</v>
      </c>
      <c r="BJ231" s="37"/>
      <c r="BL231" s="37">
        <f>IF(Uttag!F231="",Uttag!E231,0)/IF(Uttag!$F$2=Listor!$B$5,I231,1)</f>
        <v>0</v>
      </c>
      <c r="BM231" s="37">
        <f>Uttag!F231/IF(Uttag!$F$2=Listor!$B$5,I231,1)</f>
        <v>0</v>
      </c>
      <c r="BO231" s="81">
        <f t="shared" si="109"/>
        <v>5</v>
      </c>
      <c r="BP231" s="37">
        <f>IF(OR(BO231&gt;=10,BO231&lt;=4),Indata!$B$9,Indata!$B$10)</f>
        <v>0</v>
      </c>
    </row>
    <row r="232" spans="4:68" x14ac:dyDescent="0.25">
      <c r="D232" s="148">
        <f t="shared" si="119"/>
        <v>45427</v>
      </c>
      <c r="E232" s="140"/>
      <c r="F232" s="141"/>
      <c r="G232" s="148"/>
      <c r="H232" s="37">
        <f t="shared" si="110"/>
        <v>0</v>
      </c>
      <c r="I232" s="81">
        <f>24+SUMIFS(Listor!$C$16:$C$17,Listor!$B$16:$B$17,Uttag!D232)</f>
        <v>24</v>
      </c>
      <c r="J232" s="37">
        <f t="shared" si="91"/>
        <v>0</v>
      </c>
      <c r="L232" s="160"/>
      <c r="M232" s="207">
        <v>1</v>
      </c>
      <c r="N232" s="207">
        <v>0</v>
      </c>
      <c r="O232" s="151"/>
      <c r="P232" s="166"/>
      <c r="Q232" s="167"/>
      <c r="S232" s="37">
        <f t="shared" si="90"/>
        <v>0</v>
      </c>
      <c r="U232" s="37">
        <f>(M232+(1-M232)*(1-N232))*L232*_xlfn.XLOOKUP(BO232,Priser!$A$4:$A$15,Priser!$J$4:$J$15)</f>
        <v>0</v>
      </c>
      <c r="V232" s="37">
        <f>AQ232*(SUMIFS(Priser!$J$4:$J$15,Priser!$A$4:$A$15,BO232)-(SUMIFS(Priser!$H$4:$H$15,Priser!$A$4:$A$15,BO232)/SUMIFS(Priser!$I$4:$I$15,Priser!$A$4:$A$15,BO232)))+AP232*(SUMIFS(Priser!$J$4:$J$15,Priser!$A$4:$A$15,BO232)-Priser!$E$6/SUMIFS(Priser!$I$4:$I$15,Priser!$A$4:$A$15,BO232))+AO232*(SUMIFS(Priser!$J$4:$J$15,Priser!$A$4:$A$15,BO232)-Priser!$D$5/SUMIFS(Priser!$I$4:$I$15,Priser!$A$4:$A$15,BO232))+AN232*(SUMIFS(Priser!$J$4:$J$15,Priser!$A$4:$A$15,BO232)-Priser!$C$4/SUMIFS(Priser!$I$4:$I$15,Priser!$A$4:$A$15,BO232))+AM232*(SUMIFS(Priser!$J$4:$J$15,Priser!$A$4:$A$15,BO232)-Priser!$B$4/SUMIFS(Priser!$I$4:$I$15,Priser!$A$4:$A$15,BO232))</f>
        <v>0</v>
      </c>
      <c r="W232" s="37">
        <f t="shared" si="111"/>
        <v>0</v>
      </c>
      <c r="X232" s="37"/>
      <c r="AA232" s="37">
        <f t="shared" si="92"/>
        <v>0</v>
      </c>
      <c r="AB232" s="37">
        <f t="shared" si="120"/>
        <v>0</v>
      </c>
      <c r="AC232" s="37">
        <f t="shared" si="94"/>
        <v>0</v>
      </c>
      <c r="AD232" s="37">
        <f t="shared" si="112"/>
        <v>0</v>
      </c>
      <c r="AE232" s="37">
        <f>IF(AD232&gt;=Priser!$L$7,Priser!$M$7,IF(AD232&gt;=Priser!$L$6,Priser!$M$6,IF(AD232&gt;=Priser!$L$5,Priser!$M$5,IF(AD232&gt;=Priser!$L$4,Priser!$M$4))))</f>
        <v>0</v>
      </c>
      <c r="AF232" s="37">
        <f>AE232*SUMIFS(Priser!$J$4:$J$15,Priser!$A$4:$A$15,$BO232)*AB232</f>
        <v>0</v>
      </c>
      <c r="AG232" s="37">
        <f t="shared" si="113"/>
        <v>0</v>
      </c>
      <c r="AH232" s="37">
        <f>IF(AG232&gt;=Priser!$N$7,Priser!$O$7,IF(AG232&gt;=Priser!$N$6,Priser!$O$6,IF(AG232&gt;=Priser!$N$5,Priser!$O$5,IF(AG232&gt;=Priser!$N$4,Priser!$O$4))))</f>
        <v>0</v>
      </c>
      <c r="AI232" s="37">
        <f>AH232*SUMIFS(Priser!$J$4:$J$15,Priser!$A$4:$A$15,$BO232)*AC232</f>
        <v>0</v>
      </c>
      <c r="AJ232" s="37"/>
      <c r="AK232" s="37"/>
      <c r="AM232" s="37">
        <f t="shared" si="95"/>
        <v>0</v>
      </c>
      <c r="AN232" s="37">
        <f t="shared" si="96"/>
        <v>0</v>
      </c>
      <c r="AO232" s="37">
        <f t="shared" si="97"/>
        <v>0</v>
      </c>
      <c r="AP232" s="37">
        <f t="shared" si="98"/>
        <v>0</v>
      </c>
      <c r="AQ232" s="37">
        <f t="shared" si="99"/>
        <v>0</v>
      </c>
      <c r="AR232" s="37">
        <f t="shared" si="100"/>
        <v>0</v>
      </c>
      <c r="AS232" s="37">
        <f t="shared" si="101"/>
        <v>0</v>
      </c>
      <c r="AT232" s="37">
        <f t="shared" si="114"/>
        <v>0</v>
      </c>
      <c r="AU232" s="37">
        <f t="shared" si="115"/>
        <v>0</v>
      </c>
      <c r="AV232" s="37">
        <f t="shared" si="116"/>
        <v>0</v>
      </c>
      <c r="AW232" s="37">
        <f t="shared" si="117"/>
        <v>0</v>
      </c>
      <c r="AX232" s="37">
        <f t="shared" si="102"/>
        <v>0</v>
      </c>
      <c r="AY232" s="37"/>
      <c r="AZ232" s="37"/>
      <c r="BB232" s="37">
        <f t="shared" si="103"/>
        <v>0</v>
      </c>
      <c r="BC232" s="37">
        <f t="shared" si="104"/>
        <v>0</v>
      </c>
      <c r="BD232" s="37">
        <f t="shared" si="105"/>
        <v>0</v>
      </c>
      <c r="BE232" s="37">
        <f t="shared" si="106"/>
        <v>0</v>
      </c>
      <c r="BF232" s="37">
        <f t="shared" si="107"/>
        <v>0</v>
      </c>
      <c r="BG232" s="37">
        <f t="shared" si="108"/>
        <v>0</v>
      </c>
      <c r="BH232" s="37">
        <f t="shared" si="118"/>
        <v>0</v>
      </c>
      <c r="BJ232" s="37"/>
      <c r="BL232" s="37">
        <f>IF(Uttag!F232="",Uttag!E232,0)/IF(Uttag!$F$2=Listor!$B$5,I232,1)</f>
        <v>0</v>
      </c>
      <c r="BM232" s="37">
        <f>Uttag!F232/IF(Uttag!$F$2=Listor!$B$5,I232,1)</f>
        <v>0</v>
      </c>
      <c r="BO232" s="81">
        <f t="shared" si="109"/>
        <v>5</v>
      </c>
      <c r="BP232" s="37">
        <f>IF(OR(BO232&gt;=10,BO232&lt;=4),Indata!$B$9,Indata!$B$10)</f>
        <v>0</v>
      </c>
    </row>
    <row r="233" spans="4:68" x14ac:dyDescent="0.25">
      <c r="D233" s="148">
        <f t="shared" si="119"/>
        <v>45428</v>
      </c>
      <c r="E233" s="140"/>
      <c r="F233" s="141"/>
      <c r="G233" s="148"/>
      <c r="H233" s="37">
        <f t="shared" si="110"/>
        <v>0</v>
      </c>
      <c r="I233" s="81">
        <f>24+SUMIFS(Listor!$C$16:$C$17,Listor!$B$16:$B$17,Uttag!D233)</f>
        <v>24</v>
      </c>
      <c r="J233" s="37">
        <f t="shared" si="91"/>
        <v>0</v>
      </c>
      <c r="L233" s="160"/>
      <c r="M233" s="207">
        <v>1</v>
      </c>
      <c r="N233" s="207">
        <v>0</v>
      </c>
      <c r="O233" s="151"/>
      <c r="P233" s="166"/>
      <c r="Q233" s="167"/>
      <c r="S233" s="37">
        <f t="shared" si="90"/>
        <v>0</v>
      </c>
      <c r="U233" s="37">
        <f>(M233+(1-M233)*(1-N233))*L233*_xlfn.XLOOKUP(BO233,Priser!$A$4:$A$15,Priser!$J$4:$J$15)</f>
        <v>0</v>
      </c>
      <c r="V233" s="37">
        <f>AQ233*(SUMIFS(Priser!$J$4:$J$15,Priser!$A$4:$A$15,BO233)-(SUMIFS(Priser!$H$4:$H$15,Priser!$A$4:$A$15,BO233)/SUMIFS(Priser!$I$4:$I$15,Priser!$A$4:$A$15,BO233)))+AP233*(SUMIFS(Priser!$J$4:$J$15,Priser!$A$4:$A$15,BO233)-Priser!$E$6/SUMIFS(Priser!$I$4:$I$15,Priser!$A$4:$A$15,BO233))+AO233*(SUMIFS(Priser!$J$4:$J$15,Priser!$A$4:$A$15,BO233)-Priser!$D$5/SUMIFS(Priser!$I$4:$I$15,Priser!$A$4:$A$15,BO233))+AN233*(SUMIFS(Priser!$J$4:$J$15,Priser!$A$4:$A$15,BO233)-Priser!$C$4/SUMIFS(Priser!$I$4:$I$15,Priser!$A$4:$A$15,BO233))+AM233*(SUMIFS(Priser!$J$4:$J$15,Priser!$A$4:$A$15,BO233)-Priser!$B$4/SUMIFS(Priser!$I$4:$I$15,Priser!$A$4:$A$15,BO233))</f>
        <v>0</v>
      </c>
      <c r="W233" s="37">
        <f t="shared" si="111"/>
        <v>0</v>
      </c>
      <c r="X233" s="37"/>
      <c r="AA233" s="37">
        <f t="shared" si="92"/>
        <v>0</v>
      </c>
      <c r="AB233" s="37">
        <f t="shared" si="120"/>
        <v>0</v>
      </c>
      <c r="AC233" s="37">
        <f t="shared" si="94"/>
        <v>0</v>
      </c>
      <c r="AD233" s="37">
        <f t="shared" si="112"/>
        <v>0</v>
      </c>
      <c r="AE233" s="37">
        <f>IF(AD233&gt;=Priser!$L$7,Priser!$M$7,IF(AD233&gt;=Priser!$L$6,Priser!$M$6,IF(AD233&gt;=Priser!$L$5,Priser!$M$5,IF(AD233&gt;=Priser!$L$4,Priser!$M$4))))</f>
        <v>0</v>
      </c>
      <c r="AF233" s="37">
        <f>AE233*SUMIFS(Priser!$J$4:$J$15,Priser!$A$4:$A$15,$BO233)*AB233</f>
        <v>0</v>
      </c>
      <c r="AG233" s="37">
        <f t="shared" si="113"/>
        <v>0</v>
      </c>
      <c r="AH233" s="37">
        <f>IF(AG233&gt;=Priser!$N$7,Priser!$O$7,IF(AG233&gt;=Priser!$N$6,Priser!$O$6,IF(AG233&gt;=Priser!$N$5,Priser!$O$5,IF(AG233&gt;=Priser!$N$4,Priser!$O$4))))</f>
        <v>0</v>
      </c>
      <c r="AI233" s="37">
        <f>AH233*SUMIFS(Priser!$J$4:$J$15,Priser!$A$4:$A$15,$BO233)*AC233</f>
        <v>0</v>
      </c>
      <c r="AJ233" s="37"/>
      <c r="AK233" s="37"/>
      <c r="AM233" s="37">
        <f t="shared" si="95"/>
        <v>0</v>
      </c>
      <c r="AN233" s="37">
        <f t="shared" si="96"/>
        <v>0</v>
      </c>
      <c r="AO233" s="37">
        <f t="shared" si="97"/>
        <v>0</v>
      </c>
      <c r="AP233" s="37">
        <f t="shared" si="98"/>
        <v>0</v>
      </c>
      <c r="AQ233" s="37">
        <f t="shared" si="99"/>
        <v>0</v>
      </c>
      <c r="AR233" s="37">
        <f t="shared" si="100"/>
        <v>0</v>
      </c>
      <c r="AS233" s="37">
        <f t="shared" si="101"/>
        <v>0</v>
      </c>
      <c r="AT233" s="37">
        <f t="shared" si="114"/>
        <v>0</v>
      </c>
      <c r="AU233" s="37">
        <f t="shared" si="115"/>
        <v>0</v>
      </c>
      <c r="AV233" s="37">
        <f t="shared" si="116"/>
        <v>0</v>
      </c>
      <c r="AW233" s="37">
        <f t="shared" si="117"/>
        <v>0</v>
      </c>
      <c r="AX233" s="37">
        <f t="shared" si="102"/>
        <v>0</v>
      </c>
      <c r="AY233" s="37"/>
      <c r="AZ233" s="37"/>
      <c r="BB233" s="37">
        <f t="shared" si="103"/>
        <v>0</v>
      </c>
      <c r="BC233" s="37">
        <f t="shared" si="104"/>
        <v>0</v>
      </c>
      <c r="BD233" s="37">
        <f t="shared" si="105"/>
        <v>0</v>
      </c>
      <c r="BE233" s="37">
        <f t="shared" si="106"/>
        <v>0</v>
      </c>
      <c r="BF233" s="37">
        <f t="shared" si="107"/>
        <v>0</v>
      </c>
      <c r="BG233" s="37">
        <f t="shared" si="108"/>
        <v>0</v>
      </c>
      <c r="BH233" s="37">
        <f t="shared" si="118"/>
        <v>0</v>
      </c>
      <c r="BJ233" s="37"/>
      <c r="BL233" s="37">
        <f>IF(Uttag!F233="",Uttag!E233,0)/IF(Uttag!$F$2=Listor!$B$5,I233,1)</f>
        <v>0</v>
      </c>
      <c r="BM233" s="37">
        <f>Uttag!F233/IF(Uttag!$F$2=Listor!$B$5,I233,1)</f>
        <v>0</v>
      </c>
      <c r="BO233" s="81">
        <f t="shared" si="109"/>
        <v>5</v>
      </c>
      <c r="BP233" s="37">
        <f>IF(OR(BO233&gt;=10,BO233&lt;=4),Indata!$B$9,Indata!$B$10)</f>
        <v>0</v>
      </c>
    </row>
    <row r="234" spans="4:68" x14ac:dyDescent="0.25">
      <c r="D234" s="148">
        <f t="shared" si="119"/>
        <v>45429</v>
      </c>
      <c r="E234" s="140"/>
      <c r="F234" s="141"/>
      <c r="G234" s="148"/>
      <c r="H234" s="37">
        <f t="shared" si="110"/>
        <v>0</v>
      </c>
      <c r="I234" s="81">
        <f>24+SUMIFS(Listor!$C$16:$C$17,Listor!$B$16:$B$17,Uttag!D234)</f>
        <v>24</v>
      </c>
      <c r="J234" s="37">
        <f t="shared" si="91"/>
        <v>0</v>
      </c>
      <c r="L234" s="160"/>
      <c r="M234" s="207">
        <v>1</v>
      </c>
      <c r="N234" s="207">
        <v>0</v>
      </c>
      <c r="O234" s="151"/>
      <c r="P234" s="166"/>
      <c r="Q234" s="167"/>
      <c r="S234" s="37">
        <f t="shared" si="90"/>
        <v>0</v>
      </c>
      <c r="U234" s="37">
        <f>(M234+(1-M234)*(1-N234))*L234*_xlfn.XLOOKUP(BO234,Priser!$A$4:$A$15,Priser!$J$4:$J$15)</f>
        <v>0</v>
      </c>
      <c r="V234" s="37">
        <f>AQ234*(SUMIFS(Priser!$J$4:$J$15,Priser!$A$4:$A$15,BO234)-(SUMIFS(Priser!$H$4:$H$15,Priser!$A$4:$A$15,BO234)/SUMIFS(Priser!$I$4:$I$15,Priser!$A$4:$A$15,BO234)))+AP234*(SUMIFS(Priser!$J$4:$J$15,Priser!$A$4:$A$15,BO234)-Priser!$E$6/SUMIFS(Priser!$I$4:$I$15,Priser!$A$4:$A$15,BO234))+AO234*(SUMIFS(Priser!$J$4:$J$15,Priser!$A$4:$A$15,BO234)-Priser!$D$5/SUMIFS(Priser!$I$4:$I$15,Priser!$A$4:$A$15,BO234))+AN234*(SUMIFS(Priser!$J$4:$J$15,Priser!$A$4:$A$15,BO234)-Priser!$C$4/SUMIFS(Priser!$I$4:$I$15,Priser!$A$4:$A$15,BO234))+AM234*(SUMIFS(Priser!$J$4:$J$15,Priser!$A$4:$A$15,BO234)-Priser!$B$4/SUMIFS(Priser!$I$4:$I$15,Priser!$A$4:$A$15,BO234))</f>
        <v>0</v>
      </c>
      <c r="W234" s="37">
        <f t="shared" si="111"/>
        <v>0</v>
      </c>
      <c r="X234" s="37"/>
      <c r="AA234" s="37">
        <f t="shared" si="92"/>
        <v>0</v>
      </c>
      <c r="AB234" s="37">
        <f t="shared" si="120"/>
        <v>0</v>
      </c>
      <c r="AC234" s="37">
        <f t="shared" si="94"/>
        <v>0</v>
      </c>
      <c r="AD234" s="37">
        <f t="shared" si="112"/>
        <v>0</v>
      </c>
      <c r="AE234" s="37">
        <f>IF(AD234&gt;=Priser!$L$7,Priser!$M$7,IF(AD234&gt;=Priser!$L$6,Priser!$M$6,IF(AD234&gt;=Priser!$L$5,Priser!$M$5,IF(AD234&gt;=Priser!$L$4,Priser!$M$4))))</f>
        <v>0</v>
      </c>
      <c r="AF234" s="37">
        <f>AE234*SUMIFS(Priser!$J$4:$J$15,Priser!$A$4:$A$15,$BO234)*AB234</f>
        <v>0</v>
      </c>
      <c r="AG234" s="37">
        <f t="shared" si="113"/>
        <v>0</v>
      </c>
      <c r="AH234" s="37">
        <f>IF(AG234&gt;=Priser!$N$7,Priser!$O$7,IF(AG234&gt;=Priser!$N$6,Priser!$O$6,IF(AG234&gt;=Priser!$N$5,Priser!$O$5,IF(AG234&gt;=Priser!$N$4,Priser!$O$4))))</f>
        <v>0</v>
      </c>
      <c r="AI234" s="37">
        <f>AH234*SUMIFS(Priser!$J$4:$J$15,Priser!$A$4:$A$15,$BO234)*AC234</f>
        <v>0</v>
      </c>
      <c r="AJ234" s="37"/>
      <c r="AK234" s="37"/>
      <c r="AM234" s="37">
        <f t="shared" si="95"/>
        <v>0</v>
      </c>
      <c r="AN234" s="37">
        <f t="shared" si="96"/>
        <v>0</v>
      </c>
      <c r="AO234" s="37">
        <f t="shared" si="97"/>
        <v>0</v>
      </c>
      <c r="AP234" s="37">
        <f t="shared" si="98"/>
        <v>0</v>
      </c>
      <c r="AQ234" s="37">
        <f t="shared" si="99"/>
        <v>0</v>
      </c>
      <c r="AR234" s="37">
        <f t="shared" si="100"/>
        <v>0</v>
      </c>
      <c r="AS234" s="37">
        <f t="shared" si="101"/>
        <v>0</v>
      </c>
      <c r="AT234" s="37">
        <f t="shared" si="114"/>
        <v>0</v>
      </c>
      <c r="AU234" s="37">
        <f t="shared" si="115"/>
        <v>0</v>
      </c>
      <c r="AV234" s="37">
        <f t="shared" si="116"/>
        <v>0</v>
      </c>
      <c r="AW234" s="37">
        <f t="shared" si="117"/>
        <v>0</v>
      </c>
      <c r="AX234" s="37">
        <f t="shared" si="102"/>
        <v>0</v>
      </c>
      <c r="AY234" s="37"/>
      <c r="AZ234" s="37"/>
      <c r="BB234" s="37">
        <f t="shared" si="103"/>
        <v>0</v>
      </c>
      <c r="BC234" s="37">
        <f t="shared" si="104"/>
        <v>0</v>
      </c>
      <c r="BD234" s="37">
        <f t="shared" si="105"/>
        <v>0</v>
      </c>
      <c r="BE234" s="37">
        <f t="shared" si="106"/>
        <v>0</v>
      </c>
      <c r="BF234" s="37">
        <f t="shared" si="107"/>
        <v>0</v>
      </c>
      <c r="BG234" s="37">
        <f t="shared" si="108"/>
        <v>0</v>
      </c>
      <c r="BH234" s="37">
        <f t="shared" si="118"/>
        <v>0</v>
      </c>
      <c r="BJ234" s="37"/>
      <c r="BL234" s="37">
        <f>IF(Uttag!F234="",Uttag!E234,0)/IF(Uttag!$F$2=Listor!$B$5,I234,1)</f>
        <v>0</v>
      </c>
      <c r="BM234" s="37">
        <f>Uttag!F234/IF(Uttag!$F$2=Listor!$B$5,I234,1)</f>
        <v>0</v>
      </c>
      <c r="BO234" s="81">
        <f t="shared" si="109"/>
        <v>5</v>
      </c>
      <c r="BP234" s="37">
        <f>IF(OR(BO234&gt;=10,BO234&lt;=4),Indata!$B$9,Indata!$B$10)</f>
        <v>0</v>
      </c>
    </row>
    <row r="235" spans="4:68" x14ac:dyDescent="0.25">
      <c r="D235" s="148">
        <f t="shared" si="119"/>
        <v>45430</v>
      </c>
      <c r="E235" s="140"/>
      <c r="F235" s="141"/>
      <c r="G235" s="148"/>
      <c r="H235" s="37">
        <f t="shared" si="110"/>
        <v>0</v>
      </c>
      <c r="I235" s="81">
        <f>24+SUMIFS(Listor!$C$16:$C$17,Listor!$B$16:$B$17,Uttag!D235)</f>
        <v>24</v>
      </c>
      <c r="J235" s="37">
        <f t="shared" si="91"/>
        <v>0</v>
      </c>
      <c r="L235" s="160"/>
      <c r="M235" s="207">
        <v>1</v>
      </c>
      <c r="N235" s="207">
        <v>0</v>
      </c>
      <c r="O235" s="151"/>
      <c r="P235" s="166"/>
      <c r="Q235" s="167"/>
      <c r="S235" s="37">
        <f t="shared" si="90"/>
        <v>0</v>
      </c>
      <c r="U235" s="37">
        <f>(M235+(1-M235)*(1-N235))*L235*_xlfn.XLOOKUP(BO235,Priser!$A$4:$A$15,Priser!$J$4:$J$15)</f>
        <v>0</v>
      </c>
      <c r="V235" s="37">
        <f>AQ235*(SUMIFS(Priser!$J$4:$J$15,Priser!$A$4:$A$15,BO235)-(SUMIFS(Priser!$H$4:$H$15,Priser!$A$4:$A$15,BO235)/SUMIFS(Priser!$I$4:$I$15,Priser!$A$4:$A$15,BO235)))+AP235*(SUMIFS(Priser!$J$4:$J$15,Priser!$A$4:$A$15,BO235)-Priser!$E$6/SUMIFS(Priser!$I$4:$I$15,Priser!$A$4:$A$15,BO235))+AO235*(SUMIFS(Priser!$J$4:$J$15,Priser!$A$4:$A$15,BO235)-Priser!$D$5/SUMIFS(Priser!$I$4:$I$15,Priser!$A$4:$A$15,BO235))+AN235*(SUMIFS(Priser!$J$4:$J$15,Priser!$A$4:$A$15,BO235)-Priser!$C$4/SUMIFS(Priser!$I$4:$I$15,Priser!$A$4:$A$15,BO235))+AM235*(SUMIFS(Priser!$J$4:$J$15,Priser!$A$4:$A$15,BO235)-Priser!$B$4/SUMIFS(Priser!$I$4:$I$15,Priser!$A$4:$A$15,BO235))</f>
        <v>0</v>
      </c>
      <c r="W235" s="37">
        <f t="shared" si="111"/>
        <v>0</v>
      </c>
      <c r="X235" s="37"/>
      <c r="AA235" s="37">
        <f t="shared" si="92"/>
        <v>0</v>
      </c>
      <c r="AB235" s="37">
        <f t="shared" si="120"/>
        <v>0</v>
      </c>
      <c r="AC235" s="37">
        <f t="shared" si="94"/>
        <v>0</v>
      </c>
      <c r="AD235" s="37">
        <f t="shared" si="112"/>
        <v>0</v>
      </c>
      <c r="AE235" s="37">
        <f>IF(AD235&gt;=Priser!$L$7,Priser!$M$7,IF(AD235&gt;=Priser!$L$6,Priser!$M$6,IF(AD235&gt;=Priser!$L$5,Priser!$M$5,IF(AD235&gt;=Priser!$L$4,Priser!$M$4))))</f>
        <v>0</v>
      </c>
      <c r="AF235" s="37">
        <f>AE235*SUMIFS(Priser!$J$4:$J$15,Priser!$A$4:$A$15,$BO235)*AB235</f>
        <v>0</v>
      </c>
      <c r="AG235" s="37">
        <f t="shared" si="113"/>
        <v>0</v>
      </c>
      <c r="AH235" s="37">
        <f>IF(AG235&gt;=Priser!$N$7,Priser!$O$7,IF(AG235&gt;=Priser!$N$6,Priser!$O$6,IF(AG235&gt;=Priser!$N$5,Priser!$O$5,IF(AG235&gt;=Priser!$N$4,Priser!$O$4))))</f>
        <v>0</v>
      </c>
      <c r="AI235" s="37">
        <f>AH235*SUMIFS(Priser!$J$4:$J$15,Priser!$A$4:$A$15,$BO235)*AC235</f>
        <v>0</v>
      </c>
      <c r="AJ235" s="37"/>
      <c r="AK235" s="37"/>
      <c r="AM235" s="37">
        <f t="shared" si="95"/>
        <v>0</v>
      </c>
      <c r="AN235" s="37">
        <f t="shared" si="96"/>
        <v>0</v>
      </c>
      <c r="AO235" s="37">
        <f t="shared" si="97"/>
        <v>0</v>
      </c>
      <c r="AP235" s="37">
        <f t="shared" si="98"/>
        <v>0</v>
      </c>
      <c r="AQ235" s="37">
        <f t="shared" si="99"/>
        <v>0</v>
      </c>
      <c r="AR235" s="37">
        <f t="shared" si="100"/>
        <v>0</v>
      </c>
      <c r="AS235" s="37">
        <f t="shared" si="101"/>
        <v>0</v>
      </c>
      <c r="AT235" s="37">
        <f t="shared" si="114"/>
        <v>0</v>
      </c>
      <c r="AU235" s="37">
        <f t="shared" si="115"/>
        <v>0</v>
      </c>
      <c r="AV235" s="37">
        <f t="shared" si="116"/>
        <v>0</v>
      </c>
      <c r="AW235" s="37">
        <f t="shared" si="117"/>
        <v>0</v>
      </c>
      <c r="AX235" s="37">
        <f t="shared" si="102"/>
        <v>0</v>
      </c>
      <c r="AY235" s="37"/>
      <c r="AZ235" s="37"/>
      <c r="BB235" s="37">
        <f t="shared" si="103"/>
        <v>0</v>
      </c>
      <c r="BC235" s="37">
        <f t="shared" si="104"/>
        <v>0</v>
      </c>
      <c r="BD235" s="37">
        <f t="shared" si="105"/>
        <v>0</v>
      </c>
      <c r="BE235" s="37">
        <f t="shared" si="106"/>
        <v>0</v>
      </c>
      <c r="BF235" s="37">
        <f t="shared" si="107"/>
        <v>0</v>
      </c>
      <c r="BG235" s="37">
        <f t="shared" si="108"/>
        <v>0</v>
      </c>
      <c r="BH235" s="37">
        <f t="shared" si="118"/>
        <v>0</v>
      </c>
      <c r="BJ235" s="37"/>
      <c r="BL235" s="37">
        <f>IF(Uttag!F235="",Uttag!E235,0)/IF(Uttag!$F$2=Listor!$B$5,I235,1)</f>
        <v>0</v>
      </c>
      <c r="BM235" s="37">
        <f>Uttag!F235/IF(Uttag!$F$2=Listor!$B$5,I235,1)</f>
        <v>0</v>
      </c>
      <c r="BO235" s="81">
        <f t="shared" si="109"/>
        <v>5</v>
      </c>
      <c r="BP235" s="37">
        <f>IF(OR(BO235&gt;=10,BO235&lt;=4),Indata!$B$9,Indata!$B$10)</f>
        <v>0</v>
      </c>
    </row>
    <row r="236" spans="4:68" x14ac:dyDescent="0.25">
      <c r="D236" s="148">
        <f t="shared" si="119"/>
        <v>45431</v>
      </c>
      <c r="E236" s="140"/>
      <c r="F236" s="141"/>
      <c r="G236" s="148"/>
      <c r="H236" s="37">
        <f t="shared" si="110"/>
        <v>0</v>
      </c>
      <c r="I236" s="81">
        <f>24+SUMIFS(Listor!$C$16:$C$17,Listor!$B$16:$B$17,Uttag!D236)</f>
        <v>24</v>
      </c>
      <c r="J236" s="37">
        <f t="shared" si="91"/>
        <v>0</v>
      </c>
      <c r="L236" s="160"/>
      <c r="M236" s="207">
        <v>1</v>
      </c>
      <c r="N236" s="207">
        <v>0</v>
      </c>
      <c r="O236" s="151"/>
      <c r="P236" s="166"/>
      <c r="Q236" s="167"/>
      <c r="S236" s="37">
        <f t="shared" si="90"/>
        <v>0</v>
      </c>
      <c r="U236" s="37">
        <f>(M236+(1-M236)*(1-N236))*L236*_xlfn.XLOOKUP(BO236,Priser!$A$4:$A$15,Priser!$J$4:$J$15)</f>
        <v>0</v>
      </c>
      <c r="V236" s="37">
        <f>AQ236*(SUMIFS(Priser!$J$4:$J$15,Priser!$A$4:$A$15,BO236)-(SUMIFS(Priser!$H$4:$H$15,Priser!$A$4:$A$15,BO236)/SUMIFS(Priser!$I$4:$I$15,Priser!$A$4:$A$15,BO236)))+AP236*(SUMIFS(Priser!$J$4:$J$15,Priser!$A$4:$A$15,BO236)-Priser!$E$6/SUMIFS(Priser!$I$4:$I$15,Priser!$A$4:$A$15,BO236))+AO236*(SUMIFS(Priser!$J$4:$J$15,Priser!$A$4:$A$15,BO236)-Priser!$D$5/SUMIFS(Priser!$I$4:$I$15,Priser!$A$4:$A$15,BO236))+AN236*(SUMIFS(Priser!$J$4:$J$15,Priser!$A$4:$A$15,BO236)-Priser!$C$4/SUMIFS(Priser!$I$4:$I$15,Priser!$A$4:$A$15,BO236))+AM236*(SUMIFS(Priser!$J$4:$J$15,Priser!$A$4:$A$15,BO236)-Priser!$B$4/SUMIFS(Priser!$I$4:$I$15,Priser!$A$4:$A$15,BO236))</f>
        <v>0</v>
      </c>
      <c r="W236" s="37">
        <f t="shared" si="111"/>
        <v>0</v>
      </c>
      <c r="X236" s="37"/>
      <c r="AA236" s="37">
        <f t="shared" si="92"/>
        <v>0</v>
      </c>
      <c r="AB236" s="37">
        <f t="shared" si="120"/>
        <v>0</v>
      </c>
      <c r="AC236" s="37">
        <f t="shared" si="94"/>
        <v>0</v>
      </c>
      <c r="AD236" s="37">
        <f t="shared" si="112"/>
        <v>0</v>
      </c>
      <c r="AE236" s="37">
        <f>IF(AD236&gt;=Priser!$L$7,Priser!$M$7,IF(AD236&gt;=Priser!$L$6,Priser!$M$6,IF(AD236&gt;=Priser!$L$5,Priser!$M$5,IF(AD236&gt;=Priser!$L$4,Priser!$M$4))))</f>
        <v>0</v>
      </c>
      <c r="AF236" s="37">
        <f>AE236*SUMIFS(Priser!$J$4:$J$15,Priser!$A$4:$A$15,$BO236)*AB236</f>
        <v>0</v>
      </c>
      <c r="AG236" s="37">
        <f t="shared" si="113"/>
        <v>0</v>
      </c>
      <c r="AH236" s="37">
        <f>IF(AG236&gt;=Priser!$N$7,Priser!$O$7,IF(AG236&gt;=Priser!$N$6,Priser!$O$6,IF(AG236&gt;=Priser!$N$5,Priser!$O$5,IF(AG236&gt;=Priser!$N$4,Priser!$O$4))))</f>
        <v>0</v>
      </c>
      <c r="AI236" s="37">
        <f>AH236*SUMIFS(Priser!$J$4:$J$15,Priser!$A$4:$A$15,$BO236)*AC236</f>
        <v>0</v>
      </c>
      <c r="AJ236" s="37"/>
      <c r="AK236" s="37"/>
      <c r="AM236" s="37">
        <f t="shared" si="95"/>
        <v>0</v>
      </c>
      <c r="AN236" s="37">
        <f t="shared" si="96"/>
        <v>0</v>
      </c>
      <c r="AO236" s="37">
        <f t="shared" si="97"/>
        <v>0</v>
      </c>
      <c r="AP236" s="37">
        <f t="shared" si="98"/>
        <v>0</v>
      </c>
      <c r="AQ236" s="37">
        <f t="shared" si="99"/>
        <v>0</v>
      </c>
      <c r="AR236" s="37">
        <f t="shared" si="100"/>
        <v>0</v>
      </c>
      <c r="AS236" s="37">
        <f t="shared" si="101"/>
        <v>0</v>
      </c>
      <c r="AT236" s="37">
        <f t="shared" si="114"/>
        <v>0</v>
      </c>
      <c r="AU236" s="37">
        <f t="shared" si="115"/>
        <v>0</v>
      </c>
      <c r="AV236" s="37">
        <f t="shared" si="116"/>
        <v>0</v>
      </c>
      <c r="AW236" s="37">
        <f t="shared" si="117"/>
        <v>0</v>
      </c>
      <c r="AX236" s="37">
        <f t="shared" si="102"/>
        <v>0</v>
      </c>
      <c r="AY236" s="37"/>
      <c r="AZ236" s="37"/>
      <c r="BB236" s="37">
        <f t="shared" si="103"/>
        <v>0</v>
      </c>
      <c r="BC236" s="37">
        <f t="shared" si="104"/>
        <v>0</v>
      </c>
      <c r="BD236" s="37">
        <f t="shared" si="105"/>
        <v>0</v>
      </c>
      <c r="BE236" s="37">
        <f t="shared" si="106"/>
        <v>0</v>
      </c>
      <c r="BF236" s="37">
        <f t="shared" si="107"/>
        <v>0</v>
      </c>
      <c r="BG236" s="37">
        <f t="shared" si="108"/>
        <v>0</v>
      </c>
      <c r="BH236" s="37">
        <f t="shared" si="118"/>
        <v>0</v>
      </c>
      <c r="BJ236" s="37"/>
      <c r="BL236" s="37">
        <f>IF(Uttag!F236="",Uttag!E236,0)/IF(Uttag!$F$2=Listor!$B$5,I236,1)</f>
        <v>0</v>
      </c>
      <c r="BM236" s="37">
        <f>Uttag!F236/IF(Uttag!$F$2=Listor!$B$5,I236,1)</f>
        <v>0</v>
      </c>
      <c r="BO236" s="81">
        <f t="shared" si="109"/>
        <v>5</v>
      </c>
      <c r="BP236" s="37">
        <f>IF(OR(BO236&gt;=10,BO236&lt;=4),Indata!$B$9,Indata!$B$10)</f>
        <v>0</v>
      </c>
    </row>
    <row r="237" spans="4:68" x14ac:dyDescent="0.25">
      <c r="D237" s="148">
        <f t="shared" si="119"/>
        <v>45432</v>
      </c>
      <c r="E237" s="140"/>
      <c r="F237" s="141"/>
      <c r="G237" s="148"/>
      <c r="H237" s="37">
        <f t="shared" si="110"/>
        <v>0</v>
      </c>
      <c r="I237" s="81">
        <f>24+SUMIFS(Listor!$C$16:$C$17,Listor!$B$16:$B$17,Uttag!D237)</f>
        <v>24</v>
      </c>
      <c r="J237" s="37">
        <f t="shared" si="91"/>
        <v>0</v>
      </c>
      <c r="L237" s="160"/>
      <c r="M237" s="207">
        <v>1</v>
      </c>
      <c r="N237" s="207">
        <v>0</v>
      </c>
      <c r="O237" s="151"/>
      <c r="P237" s="166"/>
      <c r="Q237" s="167"/>
      <c r="S237" s="37">
        <f t="shared" si="90"/>
        <v>0</v>
      </c>
      <c r="U237" s="37">
        <f>(M237+(1-M237)*(1-N237))*L237*_xlfn.XLOOKUP(BO237,Priser!$A$4:$A$15,Priser!$J$4:$J$15)</f>
        <v>0</v>
      </c>
      <c r="V237" s="37">
        <f>AQ237*(SUMIFS(Priser!$J$4:$J$15,Priser!$A$4:$A$15,BO237)-(SUMIFS(Priser!$H$4:$H$15,Priser!$A$4:$A$15,BO237)/SUMIFS(Priser!$I$4:$I$15,Priser!$A$4:$A$15,BO237)))+AP237*(SUMIFS(Priser!$J$4:$J$15,Priser!$A$4:$A$15,BO237)-Priser!$E$6/SUMIFS(Priser!$I$4:$I$15,Priser!$A$4:$A$15,BO237))+AO237*(SUMIFS(Priser!$J$4:$J$15,Priser!$A$4:$A$15,BO237)-Priser!$D$5/SUMIFS(Priser!$I$4:$I$15,Priser!$A$4:$A$15,BO237))+AN237*(SUMIFS(Priser!$J$4:$J$15,Priser!$A$4:$A$15,BO237)-Priser!$C$4/SUMIFS(Priser!$I$4:$I$15,Priser!$A$4:$A$15,BO237))+AM237*(SUMIFS(Priser!$J$4:$J$15,Priser!$A$4:$A$15,BO237)-Priser!$B$4/SUMIFS(Priser!$I$4:$I$15,Priser!$A$4:$A$15,BO237))</f>
        <v>0</v>
      </c>
      <c r="W237" s="37">
        <f t="shared" si="111"/>
        <v>0</v>
      </c>
      <c r="X237" s="37"/>
      <c r="AA237" s="37">
        <f t="shared" si="92"/>
        <v>0</v>
      </c>
      <c r="AB237" s="37">
        <f t="shared" si="120"/>
        <v>0</v>
      </c>
      <c r="AC237" s="37">
        <f t="shared" si="94"/>
        <v>0</v>
      </c>
      <c r="AD237" s="37">
        <f t="shared" si="112"/>
        <v>0</v>
      </c>
      <c r="AE237" s="37">
        <f>IF(AD237&gt;=Priser!$L$7,Priser!$M$7,IF(AD237&gt;=Priser!$L$6,Priser!$M$6,IF(AD237&gt;=Priser!$L$5,Priser!$M$5,IF(AD237&gt;=Priser!$L$4,Priser!$M$4))))</f>
        <v>0</v>
      </c>
      <c r="AF237" s="37">
        <f>AE237*SUMIFS(Priser!$J$4:$J$15,Priser!$A$4:$A$15,$BO237)*AB237</f>
        <v>0</v>
      </c>
      <c r="AG237" s="37">
        <f t="shared" si="113"/>
        <v>0</v>
      </c>
      <c r="AH237" s="37">
        <f>IF(AG237&gt;=Priser!$N$7,Priser!$O$7,IF(AG237&gt;=Priser!$N$6,Priser!$O$6,IF(AG237&gt;=Priser!$N$5,Priser!$O$5,IF(AG237&gt;=Priser!$N$4,Priser!$O$4))))</f>
        <v>0</v>
      </c>
      <c r="AI237" s="37">
        <f>AH237*SUMIFS(Priser!$J$4:$J$15,Priser!$A$4:$A$15,$BO237)*AC237</f>
        <v>0</v>
      </c>
      <c r="AJ237" s="37"/>
      <c r="AK237" s="37"/>
      <c r="AM237" s="37">
        <f t="shared" si="95"/>
        <v>0</v>
      </c>
      <c r="AN237" s="37">
        <f t="shared" si="96"/>
        <v>0</v>
      </c>
      <c r="AO237" s="37">
        <f t="shared" si="97"/>
        <v>0</v>
      </c>
      <c r="AP237" s="37">
        <f t="shared" si="98"/>
        <v>0</v>
      </c>
      <c r="AQ237" s="37">
        <f t="shared" si="99"/>
        <v>0</v>
      </c>
      <c r="AR237" s="37">
        <f t="shared" si="100"/>
        <v>0</v>
      </c>
      <c r="AS237" s="37">
        <f t="shared" si="101"/>
        <v>0</v>
      </c>
      <c r="AT237" s="37">
        <f t="shared" si="114"/>
        <v>0</v>
      </c>
      <c r="AU237" s="37">
        <f t="shared" si="115"/>
        <v>0</v>
      </c>
      <c r="AV237" s="37">
        <f t="shared" si="116"/>
        <v>0</v>
      </c>
      <c r="AW237" s="37">
        <f t="shared" si="117"/>
        <v>0</v>
      </c>
      <c r="AX237" s="37">
        <f t="shared" si="102"/>
        <v>0</v>
      </c>
      <c r="AY237" s="37"/>
      <c r="AZ237" s="37"/>
      <c r="BB237" s="37">
        <f t="shared" si="103"/>
        <v>0</v>
      </c>
      <c r="BC237" s="37">
        <f t="shared" si="104"/>
        <v>0</v>
      </c>
      <c r="BD237" s="37">
        <f t="shared" si="105"/>
        <v>0</v>
      </c>
      <c r="BE237" s="37">
        <f t="shared" si="106"/>
        <v>0</v>
      </c>
      <c r="BF237" s="37">
        <f t="shared" si="107"/>
        <v>0</v>
      </c>
      <c r="BG237" s="37">
        <f t="shared" si="108"/>
        <v>0</v>
      </c>
      <c r="BH237" s="37">
        <f t="shared" si="118"/>
        <v>0</v>
      </c>
      <c r="BJ237" s="37"/>
      <c r="BL237" s="37">
        <f>IF(Uttag!F237="",Uttag!E237,0)/IF(Uttag!$F$2=Listor!$B$5,I237,1)</f>
        <v>0</v>
      </c>
      <c r="BM237" s="37">
        <f>Uttag!F237/IF(Uttag!$F$2=Listor!$B$5,I237,1)</f>
        <v>0</v>
      </c>
      <c r="BO237" s="81">
        <f t="shared" si="109"/>
        <v>5</v>
      </c>
      <c r="BP237" s="37">
        <f>IF(OR(BO237&gt;=10,BO237&lt;=4),Indata!$B$9,Indata!$B$10)</f>
        <v>0</v>
      </c>
    </row>
    <row r="238" spans="4:68" x14ac:dyDescent="0.25">
      <c r="D238" s="148">
        <f t="shared" si="119"/>
        <v>45433</v>
      </c>
      <c r="E238" s="140"/>
      <c r="F238" s="141"/>
      <c r="G238" s="148"/>
      <c r="H238" s="37">
        <f t="shared" si="110"/>
        <v>0</v>
      </c>
      <c r="I238" s="81">
        <f>24+SUMIFS(Listor!$C$16:$C$17,Listor!$B$16:$B$17,Uttag!D238)</f>
        <v>24</v>
      </c>
      <c r="J238" s="37">
        <f t="shared" si="91"/>
        <v>0</v>
      </c>
      <c r="L238" s="160"/>
      <c r="M238" s="207">
        <v>1</v>
      </c>
      <c r="N238" s="207">
        <v>0</v>
      </c>
      <c r="O238" s="151"/>
      <c r="P238" s="166"/>
      <c r="Q238" s="167"/>
      <c r="S238" s="37">
        <f t="shared" si="90"/>
        <v>0</v>
      </c>
      <c r="U238" s="37">
        <f>(M238+(1-M238)*(1-N238))*L238*_xlfn.XLOOKUP(BO238,Priser!$A$4:$A$15,Priser!$J$4:$J$15)</f>
        <v>0</v>
      </c>
      <c r="V238" s="37">
        <f>AQ238*(SUMIFS(Priser!$J$4:$J$15,Priser!$A$4:$A$15,BO238)-(SUMIFS(Priser!$H$4:$H$15,Priser!$A$4:$A$15,BO238)/SUMIFS(Priser!$I$4:$I$15,Priser!$A$4:$A$15,BO238)))+AP238*(SUMIFS(Priser!$J$4:$J$15,Priser!$A$4:$A$15,BO238)-Priser!$E$6/SUMIFS(Priser!$I$4:$I$15,Priser!$A$4:$A$15,BO238))+AO238*(SUMIFS(Priser!$J$4:$J$15,Priser!$A$4:$A$15,BO238)-Priser!$D$5/SUMIFS(Priser!$I$4:$I$15,Priser!$A$4:$A$15,BO238))+AN238*(SUMIFS(Priser!$J$4:$J$15,Priser!$A$4:$A$15,BO238)-Priser!$C$4/SUMIFS(Priser!$I$4:$I$15,Priser!$A$4:$A$15,BO238))+AM238*(SUMIFS(Priser!$J$4:$J$15,Priser!$A$4:$A$15,BO238)-Priser!$B$4/SUMIFS(Priser!$I$4:$I$15,Priser!$A$4:$A$15,BO238))</f>
        <v>0</v>
      </c>
      <c r="W238" s="37">
        <f t="shared" si="111"/>
        <v>0</v>
      </c>
      <c r="X238" s="37"/>
      <c r="AA238" s="37">
        <f t="shared" si="92"/>
        <v>0</v>
      </c>
      <c r="AB238" s="37">
        <f t="shared" si="120"/>
        <v>0</v>
      </c>
      <c r="AC238" s="37">
        <f t="shared" si="94"/>
        <v>0</v>
      </c>
      <c r="AD238" s="37">
        <f t="shared" si="112"/>
        <v>0</v>
      </c>
      <c r="AE238" s="37">
        <f>IF(AD238&gt;=Priser!$L$7,Priser!$M$7,IF(AD238&gt;=Priser!$L$6,Priser!$M$6,IF(AD238&gt;=Priser!$L$5,Priser!$M$5,IF(AD238&gt;=Priser!$L$4,Priser!$M$4))))</f>
        <v>0</v>
      </c>
      <c r="AF238" s="37">
        <f>AE238*SUMIFS(Priser!$J$4:$J$15,Priser!$A$4:$A$15,$BO238)*AB238</f>
        <v>0</v>
      </c>
      <c r="AG238" s="37">
        <f t="shared" si="113"/>
        <v>0</v>
      </c>
      <c r="AH238" s="37">
        <f>IF(AG238&gt;=Priser!$N$7,Priser!$O$7,IF(AG238&gt;=Priser!$N$6,Priser!$O$6,IF(AG238&gt;=Priser!$N$5,Priser!$O$5,IF(AG238&gt;=Priser!$N$4,Priser!$O$4))))</f>
        <v>0</v>
      </c>
      <c r="AI238" s="37">
        <f>AH238*SUMIFS(Priser!$J$4:$J$15,Priser!$A$4:$A$15,$BO238)*AC238</f>
        <v>0</v>
      </c>
      <c r="AJ238" s="37"/>
      <c r="AK238" s="37"/>
      <c r="AM238" s="37">
        <f t="shared" si="95"/>
        <v>0</v>
      </c>
      <c r="AN238" s="37">
        <f t="shared" si="96"/>
        <v>0</v>
      </c>
      <c r="AO238" s="37">
        <f t="shared" si="97"/>
        <v>0</v>
      </c>
      <c r="AP238" s="37">
        <f t="shared" si="98"/>
        <v>0</v>
      </c>
      <c r="AQ238" s="37">
        <f t="shared" si="99"/>
        <v>0</v>
      </c>
      <c r="AR238" s="37">
        <f t="shared" si="100"/>
        <v>0</v>
      </c>
      <c r="AS238" s="37">
        <f t="shared" si="101"/>
        <v>0</v>
      </c>
      <c r="AT238" s="37">
        <f t="shared" si="114"/>
        <v>0</v>
      </c>
      <c r="AU238" s="37">
        <f t="shared" si="115"/>
        <v>0</v>
      </c>
      <c r="AV238" s="37">
        <f t="shared" si="116"/>
        <v>0</v>
      </c>
      <c r="AW238" s="37">
        <f t="shared" si="117"/>
        <v>0</v>
      </c>
      <c r="AX238" s="37">
        <f t="shared" si="102"/>
        <v>0</v>
      </c>
      <c r="AY238" s="37"/>
      <c r="AZ238" s="37"/>
      <c r="BB238" s="37">
        <f t="shared" si="103"/>
        <v>0</v>
      </c>
      <c r="BC238" s="37">
        <f t="shared" si="104"/>
        <v>0</v>
      </c>
      <c r="BD238" s="37">
        <f t="shared" si="105"/>
        <v>0</v>
      </c>
      <c r="BE238" s="37">
        <f t="shared" si="106"/>
        <v>0</v>
      </c>
      <c r="BF238" s="37">
        <f t="shared" si="107"/>
        <v>0</v>
      </c>
      <c r="BG238" s="37">
        <f t="shared" si="108"/>
        <v>0</v>
      </c>
      <c r="BH238" s="37">
        <f t="shared" si="118"/>
        <v>0</v>
      </c>
      <c r="BJ238" s="37"/>
      <c r="BL238" s="37">
        <f>IF(Uttag!F238="",Uttag!E238,0)/IF(Uttag!$F$2=Listor!$B$5,I238,1)</f>
        <v>0</v>
      </c>
      <c r="BM238" s="37">
        <f>Uttag!F238/IF(Uttag!$F$2=Listor!$B$5,I238,1)</f>
        <v>0</v>
      </c>
      <c r="BO238" s="81">
        <f t="shared" si="109"/>
        <v>5</v>
      </c>
      <c r="BP238" s="37">
        <f>IF(OR(BO238&gt;=10,BO238&lt;=4),Indata!$B$9,Indata!$B$10)</f>
        <v>0</v>
      </c>
    </row>
    <row r="239" spans="4:68" x14ac:dyDescent="0.25">
      <c r="D239" s="148">
        <f t="shared" si="119"/>
        <v>45434</v>
      </c>
      <c r="E239" s="140"/>
      <c r="F239" s="141"/>
      <c r="G239" s="148"/>
      <c r="H239" s="37">
        <f t="shared" si="110"/>
        <v>0</v>
      </c>
      <c r="I239" s="81">
        <f>24+SUMIFS(Listor!$C$16:$C$17,Listor!$B$16:$B$17,Uttag!D239)</f>
        <v>24</v>
      </c>
      <c r="J239" s="37">
        <f t="shared" si="91"/>
        <v>0</v>
      </c>
      <c r="L239" s="160"/>
      <c r="M239" s="207">
        <v>1</v>
      </c>
      <c r="N239" s="207">
        <v>0</v>
      </c>
      <c r="O239" s="151"/>
      <c r="P239" s="166"/>
      <c r="Q239" s="167"/>
      <c r="S239" s="37">
        <f t="shared" si="90"/>
        <v>0</v>
      </c>
      <c r="U239" s="37">
        <f>(M239+(1-M239)*(1-N239))*L239*_xlfn.XLOOKUP(BO239,Priser!$A$4:$A$15,Priser!$J$4:$J$15)</f>
        <v>0</v>
      </c>
      <c r="V239" s="37">
        <f>AQ239*(SUMIFS(Priser!$J$4:$J$15,Priser!$A$4:$A$15,BO239)-(SUMIFS(Priser!$H$4:$H$15,Priser!$A$4:$A$15,BO239)/SUMIFS(Priser!$I$4:$I$15,Priser!$A$4:$A$15,BO239)))+AP239*(SUMIFS(Priser!$J$4:$J$15,Priser!$A$4:$A$15,BO239)-Priser!$E$6/SUMIFS(Priser!$I$4:$I$15,Priser!$A$4:$A$15,BO239))+AO239*(SUMIFS(Priser!$J$4:$J$15,Priser!$A$4:$A$15,BO239)-Priser!$D$5/SUMIFS(Priser!$I$4:$I$15,Priser!$A$4:$A$15,BO239))+AN239*(SUMIFS(Priser!$J$4:$J$15,Priser!$A$4:$A$15,BO239)-Priser!$C$4/SUMIFS(Priser!$I$4:$I$15,Priser!$A$4:$A$15,BO239))+AM239*(SUMIFS(Priser!$J$4:$J$15,Priser!$A$4:$A$15,BO239)-Priser!$B$4/SUMIFS(Priser!$I$4:$I$15,Priser!$A$4:$A$15,BO239))</f>
        <v>0</v>
      </c>
      <c r="W239" s="37">
        <f t="shared" si="111"/>
        <v>0</v>
      </c>
      <c r="X239" s="37"/>
      <c r="AA239" s="37">
        <f t="shared" si="92"/>
        <v>0</v>
      </c>
      <c r="AB239" s="37">
        <f t="shared" si="120"/>
        <v>0</v>
      </c>
      <c r="AC239" s="37">
        <f t="shared" si="94"/>
        <v>0</v>
      </c>
      <c r="AD239" s="37">
        <f t="shared" si="112"/>
        <v>0</v>
      </c>
      <c r="AE239" s="37">
        <f>IF(AD239&gt;=Priser!$L$7,Priser!$M$7,IF(AD239&gt;=Priser!$L$6,Priser!$M$6,IF(AD239&gt;=Priser!$L$5,Priser!$M$5,IF(AD239&gt;=Priser!$L$4,Priser!$M$4))))</f>
        <v>0</v>
      </c>
      <c r="AF239" s="37">
        <f>AE239*SUMIFS(Priser!$J$4:$J$15,Priser!$A$4:$A$15,$BO239)*AB239</f>
        <v>0</v>
      </c>
      <c r="AG239" s="37">
        <f t="shared" si="113"/>
        <v>0</v>
      </c>
      <c r="AH239" s="37">
        <f>IF(AG239&gt;=Priser!$N$7,Priser!$O$7,IF(AG239&gt;=Priser!$N$6,Priser!$O$6,IF(AG239&gt;=Priser!$N$5,Priser!$O$5,IF(AG239&gt;=Priser!$N$4,Priser!$O$4))))</f>
        <v>0</v>
      </c>
      <c r="AI239" s="37">
        <f>AH239*SUMIFS(Priser!$J$4:$J$15,Priser!$A$4:$A$15,$BO239)*AC239</f>
        <v>0</v>
      </c>
      <c r="AJ239" s="37"/>
      <c r="AK239" s="37"/>
      <c r="AM239" s="37">
        <f t="shared" si="95"/>
        <v>0</v>
      </c>
      <c r="AN239" s="37">
        <f t="shared" si="96"/>
        <v>0</v>
      </c>
      <c r="AO239" s="37">
        <f t="shared" si="97"/>
        <v>0</v>
      </c>
      <c r="AP239" s="37">
        <f t="shared" si="98"/>
        <v>0</v>
      </c>
      <c r="AQ239" s="37">
        <f t="shared" si="99"/>
        <v>0</v>
      </c>
      <c r="AR239" s="37">
        <f t="shared" si="100"/>
        <v>0</v>
      </c>
      <c r="AS239" s="37">
        <f t="shared" si="101"/>
        <v>0</v>
      </c>
      <c r="AT239" s="37">
        <f t="shared" si="114"/>
        <v>0</v>
      </c>
      <c r="AU239" s="37">
        <f t="shared" si="115"/>
        <v>0</v>
      </c>
      <c r="AV239" s="37">
        <f t="shared" si="116"/>
        <v>0</v>
      </c>
      <c r="AW239" s="37">
        <f t="shared" si="117"/>
        <v>0</v>
      </c>
      <c r="AX239" s="37">
        <f t="shared" si="102"/>
        <v>0</v>
      </c>
      <c r="AY239" s="37"/>
      <c r="AZ239" s="37"/>
      <c r="BB239" s="37">
        <f t="shared" si="103"/>
        <v>0</v>
      </c>
      <c r="BC239" s="37">
        <f t="shared" si="104"/>
        <v>0</v>
      </c>
      <c r="BD239" s="37">
        <f t="shared" si="105"/>
        <v>0</v>
      </c>
      <c r="BE239" s="37">
        <f t="shared" si="106"/>
        <v>0</v>
      </c>
      <c r="BF239" s="37">
        <f t="shared" si="107"/>
        <v>0</v>
      </c>
      <c r="BG239" s="37">
        <f t="shared" si="108"/>
        <v>0</v>
      </c>
      <c r="BH239" s="37">
        <f t="shared" si="118"/>
        <v>0</v>
      </c>
      <c r="BJ239" s="37"/>
      <c r="BL239" s="37">
        <f>IF(Uttag!F239="",Uttag!E239,0)/IF(Uttag!$F$2=Listor!$B$5,I239,1)</f>
        <v>0</v>
      </c>
      <c r="BM239" s="37">
        <f>Uttag!F239/IF(Uttag!$F$2=Listor!$B$5,I239,1)</f>
        <v>0</v>
      </c>
      <c r="BO239" s="81">
        <f t="shared" si="109"/>
        <v>5</v>
      </c>
      <c r="BP239" s="37">
        <f>IF(OR(BO239&gt;=10,BO239&lt;=4),Indata!$B$9,Indata!$B$10)</f>
        <v>0</v>
      </c>
    </row>
    <row r="240" spans="4:68" x14ac:dyDescent="0.25">
      <c r="D240" s="148">
        <f t="shared" si="119"/>
        <v>45435</v>
      </c>
      <c r="E240" s="140"/>
      <c r="F240" s="141"/>
      <c r="G240" s="148"/>
      <c r="H240" s="37">
        <f t="shared" si="110"/>
        <v>0</v>
      </c>
      <c r="I240" s="81">
        <f>24+SUMIFS(Listor!$C$16:$C$17,Listor!$B$16:$B$17,Uttag!D240)</f>
        <v>24</v>
      </c>
      <c r="J240" s="37">
        <f t="shared" si="91"/>
        <v>0</v>
      </c>
      <c r="L240" s="160"/>
      <c r="M240" s="207">
        <v>1</v>
      </c>
      <c r="N240" s="207">
        <v>0</v>
      </c>
      <c r="O240" s="151"/>
      <c r="P240" s="166"/>
      <c r="Q240" s="167"/>
      <c r="S240" s="37">
        <f t="shared" si="90"/>
        <v>0</v>
      </c>
      <c r="U240" s="37">
        <f>(M240+(1-M240)*(1-N240))*L240*_xlfn.XLOOKUP(BO240,Priser!$A$4:$A$15,Priser!$J$4:$J$15)</f>
        <v>0</v>
      </c>
      <c r="V240" s="37">
        <f>AQ240*(SUMIFS(Priser!$J$4:$J$15,Priser!$A$4:$A$15,BO240)-(SUMIFS(Priser!$H$4:$H$15,Priser!$A$4:$A$15,BO240)/SUMIFS(Priser!$I$4:$I$15,Priser!$A$4:$A$15,BO240)))+AP240*(SUMIFS(Priser!$J$4:$J$15,Priser!$A$4:$A$15,BO240)-Priser!$E$6/SUMIFS(Priser!$I$4:$I$15,Priser!$A$4:$A$15,BO240))+AO240*(SUMIFS(Priser!$J$4:$J$15,Priser!$A$4:$A$15,BO240)-Priser!$D$5/SUMIFS(Priser!$I$4:$I$15,Priser!$A$4:$A$15,BO240))+AN240*(SUMIFS(Priser!$J$4:$J$15,Priser!$A$4:$A$15,BO240)-Priser!$C$4/SUMIFS(Priser!$I$4:$I$15,Priser!$A$4:$A$15,BO240))+AM240*(SUMIFS(Priser!$J$4:$J$15,Priser!$A$4:$A$15,BO240)-Priser!$B$4/SUMIFS(Priser!$I$4:$I$15,Priser!$A$4:$A$15,BO240))</f>
        <v>0</v>
      </c>
      <c r="W240" s="37">
        <f t="shared" si="111"/>
        <v>0</v>
      </c>
      <c r="X240" s="37"/>
      <c r="AA240" s="37">
        <f t="shared" si="92"/>
        <v>0</v>
      </c>
      <c r="AB240" s="37">
        <f t="shared" si="120"/>
        <v>0</v>
      </c>
      <c r="AC240" s="37">
        <f t="shared" si="94"/>
        <v>0</v>
      </c>
      <c r="AD240" s="37">
        <f t="shared" si="112"/>
        <v>0</v>
      </c>
      <c r="AE240" s="37">
        <f>IF(AD240&gt;=Priser!$L$7,Priser!$M$7,IF(AD240&gt;=Priser!$L$6,Priser!$M$6,IF(AD240&gt;=Priser!$L$5,Priser!$M$5,IF(AD240&gt;=Priser!$L$4,Priser!$M$4))))</f>
        <v>0</v>
      </c>
      <c r="AF240" s="37">
        <f>AE240*SUMIFS(Priser!$J$4:$J$15,Priser!$A$4:$A$15,$BO240)*AB240</f>
        <v>0</v>
      </c>
      <c r="AG240" s="37">
        <f t="shared" si="113"/>
        <v>0</v>
      </c>
      <c r="AH240" s="37">
        <f>IF(AG240&gt;=Priser!$N$7,Priser!$O$7,IF(AG240&gt;=Priser!$N$6,Priser!$O$6,IF(AG240&gt;=Priser!$N$5,Priser!$O$5,IF(AG240&gt;=Priser!$N$4,Priser!$O$4))))</f>
        <v>0</v>
      </c>
      <c r="AI240" s="37">
        <f>AH240*SUMIFS(Priser!$J$4:$J$15,Priser!$A$4:$A$15,$BO240)*AC240</f>
        <v>0</v>
      </c>
      <c r="AJ240" s="37"/>
      <c r="AK240" s="37"/>
      <c r="AM240" s="37">
        <f t="shared" si="95"/>
        <v>0</v>
      </c>
      <c r="AN240" s="37">
        <f t="shared" si="96"/>
        <v>0</v>
      </c>
      <c r="AO240" s="37">
        <f t="shared" si="97"/>
        <v>0</v>
      </c>
      <c r="AP240" s="37">
        <f t="shared" si="98"/>
        <v>0</v>
      </c>
      <c r="AQ240" s="37">
        <f t="shared" si="99"/>
        <v>0</v>
      </c>
      <c r="AR240" s="37">
        <f t="shared" si="100"/>
        <v>0</v>
      </c>
      <c r="AS240" s="37">
        <f t="shared" si="101"/>
        <v>0</v>
      </c>
      <c r="AT240" s="37">
        <f t="shared" si="114"/>
        <v>0</v>
      </c>
      <c r="AU240" s="37">
        <f t="shared" si="115"/>
        <v>0</v>
      </c>
      <c r="AV240" s="37">
        <f t="shared" si="116"/>
        <v>0</v>
      </c>
      <c r="AW240" s="37">
        <f t="shared" si="117"/>
        <v>0</v>
      </c>
      <c r="AX240" s="37">
        <f t="shared" si="102"/>
        <v>0</v>
      </c>
      <c r="AY240" s="37"/>
      <c r="AZ240" s="37"/>
      <c r="BB240" s="37">
        <f t="shared" si="103"/>
        <v>0</v>
      </c>
      <c r="BC240" s="37">
        <f t="shared" si="104"/>
        <v>0</v>
      </c>
      <c r="BD240" s="37">
        <f t="shared" si="105"/>
        <v>0</v>
      </c>
      <c r="BE240" s="37">
        <f t="shared" si="106"/>
        <v>0</v>
      </c>
      <c r="BF240" s="37">
        <f t="shared" si="107"/>
        <v>0</v>
      </c>
      <c r="BG240" s="37">
        <f t="shared" si="108"/>
        <v>0</v>
      </c>
      <c r="BH240" s="37">
        <f t="shared" si="118"/>
        <v>0</v>
      </c>
      <c r="BJ240" s="37"/>
      <c r="BL240" s="37">
        <f>IF(Uttag!F240="",Uttag!E240,0)/IF(Uttag!$F$2=Listor!$B$5,I240,1)</f>
        <v>0</v>
      </c>
      <c r="BM240" s="37">
        <f>Uttag!F240/IF(Uttag!$F$2=Listor!$B$5,I240,1)</f>
        <v>0</v>
      </c>
      <c r="BO240" s="81">
        <f t="shared" si="109"/>
        <v>5</v>
      </c>
      <c r="BP240" s="37">
        <f>IF(OR(BO240&gt;=10,BO240&lt;=4),Indata!$B$9,Indata!$B$10)</f>
        <v>0</v>
      </c>
    </row>
    <row r="241" spans="4:68" x14ac:dyDescent="0.25">
      <c r="D241" s="148">
        <f t="shared" si="119"/>
        <v>45436</v>
      </c>
      <c r="E241" s="140"/>
      <c r="F241" s="141"/>
      <c r="G241" s="148"/>
      <c r="H241" s="37">
        <f t="shared" si="110"/>
        <v>0</v>
      </c>
      <c r="I241" s="81">
        <f>24+SUMIFS(Listor!$C$16:$C$17,Listor!$B$16:$B$17,Uttag!D241)</f>
        <v>24</v>
      </c>
      <c r="J241" s="37">
        <f t="shared" si="91"/>
        <v>0</v>
      </c>
      <c r="L241" s="160"/>
      <c r="M241" s="207">
        <v>1</v>
      </c>
      <c r="N241" s="207">
        <v>0</v>
      </c>
      <c r="O241" s="151"/>
      <c r="P241" s="166"/>
      <c r="Q241" s="167"/>
      <c r="S241" s="37">
        <f t="shared" si="90"/>
        <v>0</v>
      </c>
      <c r="U241" s="37">
        <f>(M241+(1-M241)*(1-N241))*L241*_xlfn.XLOOKUP(BO241,Priser!$A$4:$A$15,Priser!$J$4:$J$15)</f>
        <v>0</v>
      </c>
      <c r="V241" s="37">
        <f>AQ241*(SUMIFS(Priser!$J$4:$J$15,Priser!$A$4:$A$15,BO241)-(SUMIFS(Priser!$H$4:$H$15,Priser!$A$4:$A$15,BO241)/SUMIFS(Priser!$I$4:$I$15,Priser!$A$4:$A$15,BO241)))+AP241*(SUMIFS(Priser!$J$4:$J$15,Priser!$A$4:$A$15,BO241)-Priser!$E$6/SUMIFS(Priser!$I$4:$I$15,Priser!$A$4:$A$15,BO241))+AO241*(SUMIFS(Priser!$J$4:$J$15,Priser!$A$4:$A$15,BO241)-Priser!$D$5/SUMIFS(Priser!$I$4:$I$15,Priser!$A$4:$A$15,BO241))+AN241*(SUMIFS(Priser!$J$4:$J$15,Priser!$A$4:$A$15,BO241)-Priser!$C$4/SUMIFS(Priser!$I$4:$I$15,Priser!$A$4:$A$15,BO241))+AM241*(SUMIFS(Priser!$J$4:$J$15,Priser!$A$4:$A$15,BO241)-Priser!$B$4/SUMIFS(Priser!$I$4:$I$15,Priser!$A$4:$A$15,BO241))</f>
        <v>0</v>
      </c>
      <c r="W241" s="37">
        <f t="shared" si="111"/>
        <v>0</v>
      </c>
      <c r="X241" s="37"/>
      <c r="AA241" s="37">
        <f t="shared" si="92"/>
        <v>0</v>
      </c>
      <c r="AB241" s="37">
        <f t="shared" si="120"/>
        <v>0</v>
      </c>
      <c r="AC241" s="37">
        <f t="shared" si="94"/>
        <v>0</v>
      </c>
      <c r="AD241" s="37">
        <f t="shared" si="112"/>
        <v>0</v>
      </c>
      <c r="AE241" s="37">
        <f>IF(AD241&gt;=Priser!$L$7,Priser!$M$7,IF(AD241&gt;=Priser!$L$6,Priser!$M$6,IF(AD241&gt;=Priser!$L$5,Priser!$M$5,IF(AD241&gt;=Priser!$L$4,Priser!$M$4))))</f>
        <v>0</v>
      </c>
      <c r="AF241" s="37">
        <f>AE241*SUMIFS(Priser!$J$4:$J$15,Priser!$A$4:$A$15,$BO241)*AB241</f>
        <v>0</v>
      </c>
      <c r="AG241" s="37">
        <f t="shared" si="113"/>
        <v>0</v>
      </c>
      <c r="AH241" s="37">
        <f>IF(AG241&gt;=Priser!$N$7,Priser!$O$7,IF(AG241&gt;=Priser!$N$6,Priser!$O$6,IF(AG241&gt;=Priser!$N$5,Priser!$O$5,IF(AG241&gt;=Priser!$N$4,Priser!$O$4))))</f>
        <v>0</v>
      </c>
      <c r="AI241" s="37">
        <f>AH241*SUMIFS(Priser!$J$4:$J$15,Priser!$A$4:$A$15,$BO241)*AC241</f>
        <v>0</v>
      </c>
      <c r="AJ241" s="37"/>
      <c r="AK241" s="37"/>
      <c r="AM241" s="37">
        <f t="shared" si="95"/>
        <v>0</v>
      </c>
      <c r="AN241" s="37">
        <f t="shared" si="96"/>
        <v>0</v>
      </c>
      <c r="AO241" s="37">
        <f t="shared" si="97"/>
        <v>0</v>
      </c>
      <c r="AP241" s="37">
        <f t="shared" si="98"/>
        <v>0</v>
      </c>
      <c r="AQ241" s="37">
        <f t="shared" si="99"/>
        <v>0</v>
      </c>
      <c r="AR241" s="37">
        <f t="shared" si="100"/>
        <v>0</v>
      </c>
      <c r="AS241" s="37">
        <f t="shared" si="101"/>
        <v>0</v>
      </c>
      <c r="AT241" s="37">
        <f t="shared" si="114"/>
        <v>0</v>
      </c>
      <c r="AU241" s="37">
        <f t="shared" si="115"/>
        <v>0</v>
      </c>
      <c r="AV241" s="37">
        <f t="shared" si="116"/>
        <v>0</v>
      </c>
      <c r="AW241" s="37">
        <f t="shared" si="117"/>
        <v>0</v>
      </c>
      <c r="AX241" s="37">
        <f t="shared" si="102"/>
        <v>0</v>
      </c>
      <c r="AY241" s="37"/>
      <c r="AZ241" s="37"/>
      <c r="BB241" s="37">
        <f t="shared" si="103"/>
        <v>0</v>
      </c>
      <c r="BC241" s="37">
        <f t="shared" si="104"/>
        <v>0</v>
      </c>
      <c r="BD241" s="37">
        <f t="shared" si="105"/>
        <v>0</v>
      </c>
      <c r="BE241" s="37">
        <f t="shared" si="106"/>
        <v>0</v>
      </c>
      <c r="BF241" s="37">
        <f t="shared" si="107"/>
        <v>0</v>
      </c>
      <c r="BG241" s="37">
        <f t="shared" si="108"/>
        <v>0</v>
      </c>
      <c r="BH241" s="37">
        <f t="shared" si="118"/>
        <v>0</v>
      </c>
      <c r="BJ241" s="37"/>
      <c r="BL241" s="37">
        <f>IF(Uttag!F241="",Uttag!E241,0)/IF(Uttag!$F$2=Listor!$B$5,I241,1)</f>
        <v>0</v>
      </c>
      <c r="BM241" s="37">
        <f>Uttag!F241/IF(Uttag!$F$2=Listor!$B$5,I241,1)</f>
        <v>0</v>
      </c>
      <c r="BO241" s="81">
        <f t="shared" si="109"/>
        <v>5</v>
      </c>
      <c r="BP241" s="37">
        <f>IF(OR(BO241&gt;=10,BO241&lt;=4),Indata!$B$9,Indata!$B$10)</f>
        <v>0</v>
      </c>
    </row>
    <row r="242" spans="4:68" x14ac:dyDescent="0.25">
      <c r="D242" s="148">
        <f t="shared" si="119"/>
        <v>45437</v>
      </c>
      <c r="E242" s="140"/>
      <c r="F242" s="141"/>
      <c r="G242" s="148"/>
      <c r="H242" s="37">
        <f t="shared" si="110"/>
        <v>0</v>
      </c>
      <c r="I242" s="81">
        <f>24+SUMIFS(Listor!$C$16:$C$17,Listor!$B$16:$B$17,Uttag!D242)</f>
        <v>24</v>
      </c>
      <c r="J242" s="37">
        <f t="shared" si="91"/>
        <v>0</v>
      </c>
      <c r="L242" s="160"/>
      <c r="M242" s="207">
        <v>1</v>
      </c>
      <c r="N242" s="207">
        <v>0</v>
      </c>
      <c r="O242" s="151"/>
      <c r="P242" s="166"/>
      <c r="Q242" s="167"/>
      <c r="S242" s="37">
        <f t="shared" si="90"/>
        <v>0</v>
      </c>
      <c r="U242" s="37">
        <f>(M242+(1-M242)*(1-N242))*L242*_xlfn.XLOOKUP(BO242,Priser!$A$4:$A$15,Priser!$J$4:$J$15)</f>
        <v>0</v>
      </c>
      <c r="V242" s="37">
        <f>AQ242*(SUMIFS(Priser!$J$4:$J$15,Priser!$A$4:$A$15,BO242)-(SUMIFS(Priser!$H$4:$H$15,Priser!$A$4:$A$15,BO242)/SUMIFS(Priser!$I$4:$I$15,Priser!$A$4:$A$15,BO242)))+AP242*(SUMIFS(Priser!$J$4:$J$15,Priser!$A$4:$A$15,BO242)-Priser!$E$6/SUMIFS(Priser!$I$4:$I$15,Priser!$A$4:$A$15,BO242))+AO242*(SUMIFS(Priser!$J$4:$J$15,Priser!$A$4:$A$15,BO242)-Priser!$D$5/SUMIFS(Priser!$I$4:$I$15,Priser!$A$4:$A$15,BO242))+AN242*(SUMIFS(Priser!$J$4:$J$15,Priser!$A$4:$A$15,BO242)-Priser!$C$4/SUMIFS(Priser!$I$4:$I$15,Priser!$A$4:$A$15,BO242))+AM242*(SUMIFS(Priser!$J$4:$J$15,Priser!$A$4:$A$15,BO242)-Priser!$B$4/SUMIFS(Priser!$I$4:$I$15,Priser!$A$4:$A$15,BO242))</f>
        <v>0</v>
      </c>
      <c r="W242" s="37">
        <f t="shared" si="111"/>
        <v>0</v>
      </c>
      <c r="X242" s="37"/>
      <c r="AA242" s="37">
        <f t="shared" si="92"/>
        <v>0</v>
      </c>
      <c r="AB242" s="37">
        <f t="shared" si="120"/>
        <v>0</v>
      </c>
      <c r="AC242" s="37">
        <f t="shared" si="94"/>
        <v>0</v>
      </c>
      <c r="AD242" s="37">
        <f t="shared" si="112"/>
        <v>0</v>
      </c>
      <c r="AE242" s="37">
        <f>IF(AD242&gt;=Priser!$L$7,Priser!$M$7,IF(AD242&gt;=Priser!$L$6,Priser!$M$6,IF(AD242&gt;=Priser!$L$5,Priser!$M$5,IF(AD242&gt;=Priser!$L$4,Priser!$M$4))))</f>
        <v>0</v>
      </c>
      <c r="AF242" s="37">
        <f>AE242*SUMIFS(Priser!$J$4:$J$15,Priser!$A$4:$A$15,$BO242)*AB242</f>
        <v>0</v>
      </c>
      <c r="AG242" s="37">
        <f t="shared" si="113"/>
        <v>0</v>
      </c>
      <c r="AH242" s="37">
        <f>IF(AG242&gt;=Priser!$N$7,Priser!$O$7,IF(AG242&gt;=Priser!$N$6,Priser!$O$6,IF(AG242&gt;=Priser!$N$5,Priser!$O$5,IF(AG242&gt;=Priser!$N$4,Priser!$O$4))))</f>
        <v>0</v>
      </c>
      <c r="AI242" s="37">
        <f>AH242*SUMIFS(Priser!$J$4:$J$15,Priser!$A$4:$A$15,$BO242)*AC242</f>
        <v>0</v>
      </c>
      <c r="AJ242" s="37"/>
      <c r="AK242" s="37"/>
      <c r="AM242" s="37">
        <f t="shared" si="95"/>
        <v>0</v>
      </c>
      <c r="AN242" s="37">
        <f t="shared" si="96"/>
        <v>0</v>
      </c>
      <c r="AO242" s="37">
        <f t="shared" si="97"/>
        <v>0</v>
      </c>
      <c r="AP242" s="37">
        <f t="shared" si="98"/>
        <v>0</v>
      </c>
      <c r="AQ242" s="37">
        <f t="shared" si="99"/>
        <v>0</v>
      </c>
      <c r="AR242" s="37">
        <f t="shared" si="100"/>
        <v>0</v>
      </c>
      <c r="AS242" s="37">
        <f t="shared" si="101"/>
        <v>0</v>
      </c>
      <c r="AT242" s="37">
        <f t="shared" si="114"/>
        <v>0</v>
      </c>
      <c r="AU242" s="37">
        <f t="shared" si="115"/>
        <v>0</v>
      </c>
      <c r="AV242" s="37">
        <f t="shared" si="116"/>
        <v>0</v>
      </c>
      <c r="AW242" s="37">
        <f t="shared" si="117"/>
        <v>0</v>
      </c>
      <c r="AX242" s="37">
        <f t="shared" si="102"/>
        <v>0</v>
      </c>
      <c r="AY242" s="37"/>
      <c r="AZ242" s="37"/>
      <c r="BB242" s="37">
        <f t="shared" si="103"/>
        <v>0</v>
      </c>
      <c r="BC242" s="37">
        <f t="shared" si="104"/>
        <v>0</v>
      </c>
      <c r="BD242" s="37">
        <f t="shared" si="105"/>
        <v>0</v>
      </c>
      <c r="BE242" s="37">
        <f t="shared" si="106"/>
        <v>0</v>
      </c>
      <c r="BF242" s="37">
        <f t="shared" si="107"/>
        <v>0</v>
      </c>
      <c r="BG242" s="37">
        <f t="shared" si="108"/>
        <v>0</v>
      </c>
      <c r="BH242" s="37">
        <f t="shared" si="118"/>
        <v>0</v>
      </c>
      <c r="BJ242" s="37"/>
      <c r="BL242" s="37">
        <f>IF(Uttag!F242="",Uttag!E242,0)/IF(Uttag!$F$2=Listor!$B$5,I242,1)</f>
        <v>0</v>
      </c>
      <c r="BM242" s="37">
        <f>Uttag!F242/IF(Uttag!$F$2=Listor!$B$5,I242,1)</f>
        <v>0</v>
      </c>
      <c r="BO242" s="81">
        <f t="shared" si="109"/>
        <v>5</v>
      </c>
      <c r="BP242" s="37">
        <f>IF(OR(BO242&gt;=10,BO242&lt;=4),Indata!$B$9,Indata!$B$10)</f>
        <v>0</v>
      </c>
    </row>
    <row r="243" spans="4:68" x14ac:dyDescent="0.25">
      <c r="D243" s="148">
        <f t="shared" si="119"/>
        <v>45438</v>
      </c>
      <c r="E243" s="140"/>
      <c r="F243" s="141"/>
      <c r="G243" s="148"/>
      <c r="H243" s="37">
        <f t="shared" si="110"/>
        <v>0</v>
      </c>
      <c r="I243" s="81">
        <f>24+SUMIFS(Listor!$C$16:$C$17,Listor!$B$16:$B$17,Uttag!D243)</f>
        <v>24</v>
      </c>
      <c r="J243" s="37">
        <f t="shared" si="91"/>
        <v>0</v>
      </c>
      <c r="L243" s="160"/>
      <c r="M243" s="207">
        <v>1</v>
      </c>
      <c r="N243" s="207">
        <v>0</v>
      </c>
      <c r="O243" s="151"/>
      <c r="P243" s="166"/>
      <c r="Q243" s="167"/>
      <c r="S243" s="37">
        <f t="shared" si="90"/>
        <v>0</v>
      </c>
      <c r="U243" s="37">
        <f>(M243+(1-M243)*(1-N243))*L243*_xlfn.XLOOKUP(BO243,Priser!$A$4:$A$15,Priser!$J$4:$J$15)</f>
        <v>0</v>
      </c>
      <c r="V243" s="37">
        <f>AQ243*(SUMIFS(Priser!$J$4:$J$15,Priser!$A$4:$A$15,BO243)-(SUMIFS(Priser!$H$4:$H$15,Priser!$A$4:$A$15,BO243)/SUMIFS(Priser!$I$4:$I$15,Priser!$A$4:$A$15,BO243)))+AP243*(SUMIFS(Priser!$J$4:$J$15,Priser!$A$4:$A$15,BO243)-Priser!$E$6/SUMIFS(Priser!$I$4:$I$15,Priser!$A$4:$A$15,BO243))+AO243*(SUMIFS(Priser!$J$4:$J$15,Priser!$A$4:$A$15,BO243)-Priser!$D$5/SUMIFS(Priser!$I$4:$I$15,Priser!$A$4:$A$15,BO243))+AN243*(SUMIFS(Priser!$J$4:$J$15,Priser!$A$4:$A$15,BO243)-Priser!$C$4/SUMIFS(Priser!$I$4:$I$15,Priser!$A$4:$A$15,BO243))+AM243*(SUMIFS(Priser!$J$4:$J$15,Priser!$A$4:$A$15,BO243)-Priser!$B$4/SUMIFS(Priser!$I$4:$I$15,Priser!$A$4:$A$15,BO243))</f>
        <v>0</v>
      </c>
      <c r="W243" s="37">
        <f t="shared" si="111"/>
        <v>0</v>
      </c>
      <c r="X243" s="37"/>
      <c r="AA243" s="37">
        <f t="shared" si="92"/>
        <v>0</v>
      </c>
      <c r="AB243" s="37">
        <f t="shared" si="120"/>
        <v>0</v>
      </c>
      <c r="AC243" s="37">
        <f t="shared" si="94"/>
        <v>0</v>
      </c>
      <c r="AD243" s="37">
        <f t="shared" si="112"/>
        <v>0</v>
      </c>
      <c r="AE243" s="37">
        <f>IF(AD243&gt;=Priser!$L$7,Priser!$M$7,IF(AD243&gt;=Priser!$L$6,Priser!$M$6,IF(AD243&gt;=Priser!$L$5,Priser!$M$5,IF(AD243&gt;=Priser!$L$4,Priser!$M$4))))</f>
        <v>0</v>
      </c>
      <c r="AF243" s="37">
        <f>AE243*SUMIFS(Priser!$J$4:$J$15,Priser!$A$4:$A$15,$BO243)*AB243</f>
        <v>0</v>
      </c>
      <c r="AG243" s="37">
        <f t="shared" si="113"/>
        <v>0</v>
      </c>
      <c r="AH243" s="37">
        <f>IF(AG243&gt;=Priser!$N$7,Priser!$O$7,IF(AG243&gt;=Priser!$N$6,Priser!$O$6,IF(AG243&gt;=Priser!$N$5,Priser!$O$5,IF(AG243&gt;=Priser!$N$4,Priser!$O$4))))</f>
        <v>0</v>
      </c>
      <c r="AI243" s="37">
        <f>AH243*SUMIFS(Priser!$J$4:$J$15,Priser!$A$4:$A$15,$BO243)*AC243</f>
        <v>0</v>
      </c>
      <c r="AJ243" s="37"/>
      <c r="AK243" s="37"/>
      <c r="AM243" s="37">
        <f t="shared" si="95"/>
        <v>0</v>
      </c>
      <c r="AN243" s="37">
        <f t="shared" si="96"/>
        <v>0</v>
      </c>
      <c r="AO243" s="37">
        <f t="shared" si="97"/>
        <v>0</v>
      </c>
      <c r="AP243" s="37">
        <f t="shared" si="98"/>
        <v>0</v>
      </c>
      <c r="AQ243" s="37">
        <f t="shared" si="99"/>
        <v>0</v>
      </c>
      <c r="AR243" s="37">
        <f t="shared" si="100"/>
        <v>0</v>
      </c>
      <c r="AS243" s="37">
        <f t="shared" si="101"/>
        <v>0</v>
      </c>
      <c r="AT243" s="37">
        <f t="shared" si="114"/>
        <v>0</v>
      </c>
      <c r="AU243" s="37">
        <f t="shared" si="115"/>
        <v>0</v>
      </c>
      <c r="AV243" s="37">
        <f t="shared" si="116"/>
        <v>0</v>
      </c>
      <c r="AW243" s="37">
        <f t="shared" si="117"/>
        <v>0</v>
      </c>
      <c r="AX243" s="37">
        <f t="shared" si="102"/>
        <v>0</v>
      </c>
      <c r="AY243" s="37"/>
      <c r="AZ243" s="37"/>
      <c r="BB243" s="37">
        <f t="shared" si="103"/>
        <v>0</v>
      </c>
      <c r="BC243" s="37">
        <f t="shared" si="104"/>
        <v>0</v>
      </c>
      <c r="BD243" s="37">
        <f t="shared" si="105"/>
        <v>0</v>
      </c>
      <c r="BE243" s="37">
        <f t="shared" si="106"/>
        <v>0</v>
      </c>
      <c r="BF243" s="37">
        <f t="shared" si="107"/>
        <v>0</v>
      </c>
      <c r="BG243" s="37">
        <f t="shared" si="108"/>
        <v>0</v>
      </c>
      <c r="BH243" s="37">
        <f t="shared" si="118"/>
        <v>0</v>
      </c>
      <c r="BJ243" s="37"/>
      <c r="BL243" s="37">
        <f>IF(Uttag!F243="",Uttag!E243,0)/IF(Uttag!$F$2=Listor!$B$5,I243,1)</f>
        <v>0</v>
      </c>
      <c r="BM243" s="37">
        <f>Uttag!F243/IF(Uttag!$F$2=Listor!$B$5,I243,1)</f>
        <v>0</v>
      </c>
      <c r="BO243" s="81">
        <f t="shared" si="109"/>
        <v>5</v>
      </c>
      <c r="BP243" s="37">
        <f>IF(OR(BO243&gt;=10,BO243&lt;=4),Indata!$B$9,Indata!$B$10)</f>
        <v>0</v>
      </c>
    </row>
    <row r="244" spans="4:68" x14ac:dyDescent="0.25">
      <c r="D244" s="148">
        <f t="shared" si="119"/>
        <v>45439</v>
      </c>
      <c r="E244" s="140"/>
      <c r="F244" s="141"/>
      <c r="G244" s="148"/>
      <c r="H244" s="37">
        <f t="shared" si="110"/>
        <v>0</v>
      </c>
      <c r="I244" s="81">
        <f>24+SUMIFS(Listor!$C$16:$C$17,Listor!$B$16:$B$17,Uttag!D244)</f>
        <v>24</v>
      </c>
      <c r="J244" s="37">
        <f t="shared" si="91"/>
        <v>0</v>
      </c>
      <c r="L244" s="160"/>
      <c r="M244" s="207">
        <v>1</v>
      </c>
      <c r="N244" s="207">
        <v>0</v>
      </c>
      <c r="O244" s="151"/>
      <c r="P244" s="166"/>
      <c r="Q244" s="167"/>
      <c r="S244" s="37">
        <f t="shared" si="90"/>
        <v>0</v>
      </c>
      <c r="U244" s="37">
        <f>(M244+(1-M244)*(1-N244))*L244*_xlfn.XLOOKUP(BO244,Priser!$A$4:$A$15,Priser!$J$4:$J$15)</f>
        <v>0</v>
      </c>
      <c r="V244" s="37">
        <f>AQ244*(SUMIFS(Priser!$J$4:$J$15,Priser!$A$4:$A$15,BO244)-(SUMIFS(Priser!$H$4:$H$15,Priser!$A$4:$A$15,BO244)/SUMIFS(Priser!$I$4:$I$15,Priser!$A$4:$A$15,BO244)))+AP244*(SUMIFS(Priser!$J$4:$J$15,Priser!$A$4:$A$15,BO244)-Priser!$E$6/SUMIFS(Priser!$I$4:$I$15,Priser!$A$4:$A$15,BO244))+AO244*(SUMIFS(Priser!$J$4:$J$15,Priser!$A$4:$A$15,BO244)-Priser!$D$5/SUMIFS(Priser!$I$4:$I$15,Priser!$A$4:$A$15,BO244))+AN244*(SUMIFS(Priser!$J$4:$J$15,Priser!$A$4:$A$15,BO244)-Priser!$C$4/SUMIFS(Priser!$I$4:$I$15,Priser!$A$4:$A$15,BO244))+AM244*(SUMIFS(Priser!$J$4:$J$15,Priser!$A$4:$A$15,BO244)-Priser!$B$4/SUMIFS(Priser!$I$4:$I$15,Priser!$A$4:$A$15,BO244))</f>
        <v>0</v>
      </c>
      <c r="W244" s="37">
        <f t="shared" si="111"/>
        <v>0</v>
      </c>
      <c r="X244" s="37"/>
      <c r="AA244" s="37">
        <f t="shared" si="92"/>
        <v>0</v>
      </c>
      <c r="AB244" s="37">
        <f t="shared" si="120"/>
        <v>0</v>
      </c>
      <c r="AC244" s="37">
        <f t="shared" si="94"/>
        <v>0</v>
      </c>
      <c r="AD244" s="37">
        <f t="shared" si="112"/>
        <v>0</v>
      </c>
      <c r="AE244" s="37">
        <f>IF(AD244&gt;=Priser!$L$7,Priser!$M$7,IF(AD244&gt;=Priser!$L$6,Priser!$M$6,IF(AD244&gt;=Priser!$L$5,Priser!$M$5,IF(AD244&gt;=Priser!$L$4,Priser!$M$4))))</f>
        <v>0</v>
      </c>
      <c r="AF244" s="37">
        <f>AE244*SUMIFS(Priser!$J$4:$J$15,Priser!$A$4:$A$15,$BO244)*AB244</f>
        <v>0</v>
      </c>
      <c r="AG244" s="37">
        <f t="shared" si="113"/>
        <v>0</v>
      </c>
      <c r="AH244" s="37">
        <f>IF(AG244&gt;=Priser!$N$7,Priser!$O$7,IF(AG244&gt;=Priser!$N$6,Priser!$O$6,IF(AG244&gt;=Priser!$N$5,Priser!$O$5,IF(AG244&gt;=Priser!$N$4,Priser!$O$4))))</f>
        <v>0</v>
      </c>
      <c r="AI244" s="37">
        <f>AH244*SUMIFS(Priser!$J$4:$J$15,Priser!$A$4:$A$15,$BO244)*AC244</f>
        <v>0</v>
      </c>
      <c r="AJ244" s="37"/>
      <c r="AK244" s="37"/>
      <c r="AM244" s="37">
        <f t="shared" si="95"/>
        <v>0</v>
      </c>
      <c r="AN244" s="37">
        <f t="shared" si="96"/>
        <v>0</v>
      </c>
      <c r="AO244" s="37">
        <f t="shared" si="97"/>
        <v>0</v>
      </c>
      <c r="AP244" s="37">
        <f t="shared" si="98"/>
        <v>0</v>
      </c>
      <c r="AQ244" s="37">
        <f t="shared" si="99"/>
        <v>0</v>
      </c>
      <c r="AR244" s="37">
        <f t="shared" si="100"/>
        <v>0</v>
      </c>
      <c r="AS244" s="37">
        <f t="shared" si="101"/>
        <v>0</v>
      </c>
      <c r="AT244" s="37">
        <f t="shared" si="114"/>
        <v>0</v>
      </c>
      <c r="AU244" s="37">
        <f t="shared" si="115"/>
        <v>0</v>
      </c>
      <c r="AV244" s="37">
        <f t="shared" si="116"/>
        <v>0</v>
      </c>
      <c r="AW244" s="37">
        <f t="shared" si="117"/>
        <v>0</v>
      </c>
      <c r="AX244" s="37">
        <f t="shared" si="102"/>
        <v>0</v>
      </c>
      <c r="AY244" s="37"/>
      <c r="AZ244" s="37"/>
      <c r="BB244" s="37">
        <f t="shared" si="103"/>
        <v>0</v>
      </c>
      <c r="BC244" s="37">
        <f t="shared" si="104"/>
        <v>0</v>
      </c>
      <c r="BD244" s="37">
        <f t="shared" si="105"/>
        <v>0</v>
      </c>
      <c r="BE244" s="37">
        <f t="shared" si="106"/>
        <v>0</v>
      </c>
      <c r="BF244" s="37">
        <f t="shared" si="107"/>
        <v>0</v>
      </c>
      <c r="BG244" s="37">
        <f t="shared" si="108"/>
        <v>0</v>
      </c>
      <c r="BH244" s="37">
        <f t="shared" si="118"/>
        <v>0</v>
      </c>
      <c r="BJ244" s="37"/>
      <c r="BL244" s="37">
        <f>IF(Uttag!F244="",Uttag!E244,0)/IF(Uttag!$F$2=Listor!$B$5,I244,1)</f>
        <v>0</v>
      </c>
      <c r="BM244" s="37">
        <f>Uttag!F244/IF(Uttag!$F$2=Listor!$B$5,I244,1)</f>
        <v>0</v>
      </c>
      <c r="BO244" s="81">
        <f t="shared" si="109"/>
        <v>5</v>
      </c>
      <c r="BP244" s="37">
        <f>IF(OR(BO244&gt;=10,BO244&lt;=4),Indata!$B$9,Indata!$B$10)</f>
        <v>0</v>
      </c>
    </row>
    <row r="245" spans="4:68" x14ac:dyDescent="0.25">
      <c r="D245" s="148">
        <f t="shared" si="119"/>
        <v>45440</v>
      </c>
      <c r="E245" s="140"/>
      <c r="F245" s="141"/>
      <c r="G245" s="148"/>
      <c r="H245" s="37">
        <f t="shared" si="110"/>
        <v>0</v>
      </c>
      <c r="I245" s="81">
        <f>24+SUMIFS(Listor!$C$16:$C$17,Listor!$B$16:$B$17,Uttag!D245)</f>
        <v>24</v>
      </c>
      <c r="J245" s="37">
        <f t="shared" si="91"/>
        <v>0</v>
      </c>
      <c r="L245" s="160"/>
      <c r="M245" s="207">
        <v>1</v>
      </c>
      <c r="N245" s="207">
        <v>0</v>
      </c>
      <c r="O245" s="151"/>
      <c r="P245" s="166"/>
      <c r="Q245" s="167"/>
      <c r="S245" s="37">
        <f t="shared" si="90"/>
        <v>0</v>
      </c>
      <c r="U245" s="37">
        <f>(M245+(1-M245)*(1-N245))*L245*_xlfn.XLOOKUP(BO245,Priser!$A$4:$A$15,Priser!$J$4:$J$15)</f>
        <v>0</v>
      </c>
      <c r="V245" s="37">
        <f>AQ245*(SUMIFS(Priser!$J$4:$J$15,Priser!$A$4:$A$15,BO245)-(SUMIFS(Priser!$H$4:$H$15,Priser!$A$4:$A$15,BO245)/SUMIFS(Priser!$I$4:$I$15,Priser!$A$4:$A$15,BO245)))+AP245*(SUMIFS(Priser!$J$4:$J$15,Priser!$A$4:$A$15,BO245)-Priser!$E$6/SUMIFS(Priser!$I$4:$I$15,Priser!$A$4:$A$15,BO245))+AO245*(SUMIFS(Priser!$J$4:$J$15,Priser!$A$4:$A$15,BO245)-Priser!$D$5/SUMIFS(Priser!$I$4:$I$15,Priser!$A$4:$A$15,BO245))+AN245*(SUMIFS(Priser!$J$4:$J$15,Priser!$A$4:$A$15,BO245)-Priser!$C$4/SUMIFS(Priser!$I$4:$I$15,Priser!$A$4:$A$15,BO245))+AM245*(SUMIFS(Priser!$J$4:$J$15,Priser!$A$4:$A$15,BO245)-Priser!$B$4/SUMIFS(Priser!$I$4:$I$15,Priser!$A$4:$A$15,BO245))</f>
        <v>0</v>
      </c>
      <c r="W245" s="37">
        <f t="shared" si="111"/>
        <v>0</v>
      </c>
      <c r="X245" s="37"/>
      <c r="AA245" s="37">
        <f t="shared" si="92"/>
        <v>0</v>
      </c>
      <c r="AB245" s="37">
        <f t="shared" si="120"/>
        <v>0</v>
      </c>
      <c r="AC245" s="37">
        <f t="shared" si="94"/>
        <v>0</v>
      </c>
      <c r="AD245" s="37">
        <f t="shared" si="112"/>
        <v>0</v>
      </c>
      <c r="AE245" s="37">
        <f>IF(AD245&gt;=Priser!$L$7,Priser!$M$7,IF(AD245&gt;=Priser!$L$6,Priser!$M$6,IF(AD245&gt;=Priser!$L$5,Priser!$M$5,IF(AD245&gt;=Priser!$L$4,Priser!$M$4))))</f>
        <v>0</v>
      </c>
      <c r="AF245" s="37">
        <f>AE245*SUMIFS(Priser!$J$4:$J$15,Priser!$A$4:$A$15,$BO245)*AB245</f>
        <v>0</v>
      </c>
      <c r="AG245" s="37">
        <f t="shared" si="113"/>
        <v>0</v>
      </c>
      <c r="AH245" s="37">
        <f>IF(AG245&gt;=Priser!$N$7,Priser!$O$7,IF(AG245&gt;=Priser!$N$6,Priser!$O$6,IF(AG245&gt;=Priser!$N$5,Priser!$O$5,IF(AG245&gt;=Priser!$N$4,Priser!$O$4))))</f>
        <v>0</v>
      </c>
      <c r="AI245" s="37">
        <f>AH245*SUMIFS(Priser!$J$4:$J$15,Priser!$A$4:$A$15,$BO245)*AC245</f>
        <v>0</v>
      </c>
      <c r="AJ245" s="37"/>
      <c r="AK245" s="37"/>
      <c r="AM245" s="37">
        <f t="shared" si="95"/>
        <v>0</v>
      </c>
      <c r="AN245" s="37">
        <f t="shared" si="96"/>
        <v>0</v>
      </c>
      <c r="AO245" s="37">
        <f t="shared" si="97"/>
        <v>0</v>
      </c>
      <c r="AP245" s="37">
        <f t="shared" si="98"/>
        <v>0</v>
      </c>
      <c r="AQ245" s="37">
        <f t="shared" si="99"/>
        <v>0</v>
      </c>
      <c r="AR245" s="37">
        <f t="shared" si="100"/>
        <v>0</v>
      </c>
      <c r="AS245" s="37">
        <f t="shared" si="101"/>
        <v>0</v>
      </c>
      <c r="AT245" s="37">
        <f t="shared" si="114"/>
        <v>0</v>
      </c>
      <c r="AU245" s="37">
        <f t="shared" si="115"/>
        <v>0</v>
      </c>
      <c r="AV245" s="37">
        <f t="shared" si="116"/>
        <v>0</v>
      </c>
      <c r="AW245" s="37">
        <f t="shared" si="117"/>
        <v>0</v>
      </c>
      <c r="AX245" s="37">
        <f t="shared" si="102"/>
        <v>0</v>
      </c>
      <c r="AY245" s="37"/>
      <c r="AZ245" s="37"/>
      <c r="BB245" s="37">
        <f t="shared" si="103"/>
        <v>0</v>
      </c>
      <c r="BC245" s="37">
        <f t="shared" si="104"/>
        <v>0</v>
      </c>
      <c r="BD245" s="37">
        <f t="shared" si="105"/>
        <v>0</v>
      </c>
      <c r="BE245" s="37">
        <f t="shared" si="106"/>
        <v>0</v>
      </c>
      <c r="BF245" s="37">
        <f t="shared" si="107"/>
        <v>0</v>
      </c>
      <c r="BG245" s="37">
        <f t="shared" si="108"/>
        <v>0</v>
      </c>
      <c r="BH245" s="37">
        <f t="shared" si="118"/>
        <v>0</v>
      </c>
      <c r="BJ245" s="37"/>
      <c r="BL245" s="37">
        <f>IF(Uttag!F245="",Uttag!E245,0)/IF(Uttag!$F$2=Listor!$B$5,I245,1)</f>
        <v>0</v>
      </c>
      <c r="BM245" s="37">
        <f>Uttag!F245/IF(Uttag!$F$2=Listor!$B$5,I245,1)</f>
        <v>0</v>
      </c>
      <c r="BO245" s="81">
        <f t="shared" si="109"/>
        <v>5</v>
      </c>
      <c r="BP245" s="37">
        <f>IF(OR(BO245&gt;=10,BO245&lt;=4),Indata!$B$9,Indata!$B$10)</f>
        <v>0</v>
      </c>
    </row>
    <row r="246" spans="4:68" x14ac:dyDescent="0.25">
      <c r="D246" s="148">
        <f t="shared" si="119"/>
        <v>45441</v>
      </c>
      <c r="E246" s="140"/>
      <c r="F246" s="141"/>
      <c r="G246" s="148"/>
      <c r="H246" s="37">
        <f t="shared" si="110"/>
        <v>0</v>
      </c>
      <c r="I246" s="81">
        <f>24+SUMIFS(Listor!$C$16:$C$17,Listor!$B$16:$B$17,Uttag!D246)</f>
        <v>24</v>
      </c>
      <c r="J246" s="37">
        <f t="shared" si="91"/>
        <v>0</v>
      </c>
      <c r="L246" s="160"/>
      <c r="M246" s="207">
        <v>1</v>
      </c>
      <c r="N246" s="207">
        <v>0</v>
      </c>
      <c r="O246" s="151"/>
      <c r="P246" s="166"/>
      <c r="Q246" s="167"/>
      <c r="S246" s="37">
        <f t="shared" si="90"/>
        <v>0</v>
      </c>
      <c r="U246" s="37">
        <f>(M246+(1-M246)*(1-N246))*L246*_xlfn.XLOOKUP(BO246,Priser!$A$4:$A$15,Priser!$J$4:$J$15)</f>
        <v>0</v>
      </c>
      <c r="V246" s="37">
        <f>AQ246*(SUMIFS(Priser!$J$4:$J$15,Priser!$A$4:$A$15,BO246)-(SUMIFS(Priser!$H$4:$H$15,Priser!$A$4:$A$15,BO246)/SUMIFS(Priser!$I$4:$I$15,Priser!$A$4:$A$15,BO246)))+AP246*(SUMIFS(Priser!$J$4:$J$15,Priser!$A$4:$A$15,BO246)-Priser!$E$6/SUMIFS(Priser!$I$4:$I$15,Priser!$A$4:$A$15,BO246))+AO246*(SUMIFS(Priser!$J$4:$J$15,Priser!$A$4:$A$15,BO246)-Priser!$D$5/SUMIFS(Priser!$I$4:$I$15,Priser!$A$4:$A$15,BO246))+AN246*(SUMIFS(Priser!$J$4:$J$15,Priser!$A$4:$A$15,BO246)-Priser!$C$4/SUMIFS(Priser!$I$4:$I$15,Priser!$A$4:$A$15,BO246))+AM246*(SUMIFS(Priser!$J$4:$J$15,Priser!$A$4:$A$15,BO246)-Priser!$B$4/SUMIFS(Priser!$I$4:$I$15,Priser!$A$4:$A$15,BO246))</f>
        <v>0</v>
      </c>
      <c r="W246" s="37">
        <f t="shared" si="111"/>
        <v>0</v>
      </c>
      <c r="X246" s="37"/>
      <c r="AA246" s="37">
        <f t="shared" si="92"/>
        <v>0</v>
      </c>
      <c r="AB246" s="37">
        <f t="shared" si="120"/>
        <v>0</v>
      </c>
      <c r="AC246" s="37">
        <f t="shared" si="94"/>
        <v>0</v>
      </c>
      <c r="AD246" s="37">
        <f t="shared" si="112"/>
        <v>0</v>
      </c>
      <c r="AE246" s="37">
        <f>IF(AD246&gt;=Priser!$L$7,Priser!$M$7,IF(AD246&gt;=Priser!$L$6,Priser!$M$6,IF(AD246&gt;=Priser!$L$5,Priser!$M$5,IF(AD246&gt;=Priser!$L$4,Priser!$M$4))))</f>
        <v>0</v>
      </c>
      <c r="AF246" s="37">
        <f>AE246*SUMIFS(Priser!$J$4:$J$15,Priser!$A$4:$A$15,$BO246)*AB246</f>
        <v>0</v>
      </c>
      <c r="AG246" s="37">
        <f t="shared" si="113"/>
        <v>0</v>
      </c>
      <c r="AH246" s="37">
        <f>IF(AG246&gt;=Priser!$N$7,Priser!$O$7,IF(AG246&gt;=Priser!$N$6,Priser!$O$6,IF(AG246&gt;=Priser!$N$5,Priser!$O$5,IF(AG246&gt;=Priser!$N$4,Priser!$O$4))))</f>
        <v>0</v>
      </c>
      <c r="AI246" s="37">
        <f>AH246*SUMIFS(Priser!$J$4:$J$15,Priser!$A$4:$A$15,$BO246)*AC246</f>
        <v>0</v>
      </c>
      <c r="AJ246" s="37"/>
      <c r="AK246" s="37"/>
      <c r="AM246" s="37">
        <f t="shared" si="95"/>
        <v>0</v>
      </c>
      <c r="AN246" s="37">
        <f t="shared" si="96"/>
        <v>0</v>
      </c>
      <c r="AO246" s="37">
        <f t="shared" si="97"/>
        <v>0</v>
      </c>
      <c r="AP246" s="37">
        <f t="shared" si="98"/>
        <v>0</v>
      </c>
      <c r="AQ246" s="37">
        <f t="shared" si="99"/>
        <v>0</v>
      </c>
      <c r="AR246" s="37">
        <f t="shared" si="100"/>
        <v>0</v>
      </c>
      <c r="AS246" s="37">
        <f t="shared" si="101"/>
        <v>0</v>
      </c>
      <c r="AT246" s="37">
        <f t="shared" si="114"/>
        <v>0</v>
      </c>
      <c r="AU246" s="37">
        <f t="shared" si="115"/>
        <v>0</v>
      </c>
      <c r="AV246" s="37">
        <f t="shared" si="116"/>
        <v>0</v>
      </c>
      <c r="AW246" s="37">
        <f t="shared" si="117"/>
        <v>0</v>
      </c>
      <c r="AX246" s="37">
        <f t="shared" si="102"/>
        <v>0</v>
      </c>
      <c r="AY246" s="37"/>
      <c r="AZ246" s="37"/>
      <c r="BB246" s="37">
        <f t="shared" si="103"/>
        <v>0</v>
      </c>
      <c r="BC246" s="37">
        <f t="shared" si="104"/>
        <v>0</v>
      </c>
      <c r="BD246" s="37">
        <f t="shared" si="105"/>
        <v>0</v>
      </c>
      <c r="BE246" s="37">
        <f t="shared" si="106"/>
        <v>0</v>
      </c>
      <c r="BF246" s="37">
        <f t="shared" si="107"/>
        <v>0</v>
      </c>
      <c r="BG246" s="37">
        <f t="shared" si="108"/>
        <v>0</v>
      </c>
      <c r="BH246" s="37">
        <f t="shared" si="118"/>
        <v>0</v>
      </c>
      <c r="BJ246" s="37"/>
      <c r="BL246" s="37">
        <f>IF(Uttag!F246="",Uttag!E246,0)/IF(Uttag!$F$2=Listor!$B$5,I246,1)</f>
        <v>0</v>
      </c>
      <c r="BM246" s="37">
        <f>Uttag!F246/IF(Uttag!$F$2=Listor!$B$5,I246,1)</f>
        <v>0</v>
      </c>
      <c r="BO246" s="81">
        <f t="shared" si="109"/>
        <v>5</v>
      </c>
      <c r="BP246" s="37">
        <f>IF(OR(BO246&gt;=10,BO246&lt;=4),Indata!$B$9,Indata!$B$10)</f>
        <v>0</v>
      </c>
    </row>
    <row r="247" spans="4:68" x14ac:dyDescent="0.25">
      <c r="D247" s="148">
        <f t="shared" si="119"/>
        <v>45442</v>
      </c>
      <c r="E247" s="140"/>
      <c r="F247" s="141"/>
      <c r="G247" s="148"/>
      <c r="H247" s="37">
        <f t="shared" si="110"/>
        <v>0</v>
      </c>
      <c r="I247" s="81">
        <f>24+SUMIFS(Listor!$C$16:$C$17,Listor!$B$16:$B$17,Uttag!D247)</f>
        <v>24</v>
      </c>
      <c r="J247" s="37">
        <f t="shared" si="91"/>
        <v>0</v>
      </c>
      <c r="L247" s="160"/>
      <c r="M247" s="207">
        <v>1</v>
      </c>
      <c r="N247" s="207">
        <v>0</v>
      </c>
      <c r="O247" s="151"/>
      <c r="P247" s="166"/>
      <c r="Q247" s="167"/>
      <c r="S247" s="37">
        <f t="shared" si="90"/>
        <v>0</v>
      </c>
      <c r="U247" s="37">
        <f>(M247+(1-M247)*(1-N247))*L247*_xlfn.XLOOKUP(BO247,Priser!$A$4:$A$15,Priser!$J$4:$J$15)</f>
        <v>0</v>
      </c>
      <c r="V247" s="37">
        <f>AQ247*(SUMIFS(Priser!$J$4:$J$15,Priser!$A$4:$A$15,BO247)-(SUMIFS(Priser!$H$4:$H$15,Priser!$A$4:$A$15,BO247)/SUMIFS(Priser!$I$4:$I$15,Priser!$A$4:$A$15,BO247)))+AP247*(SUMIFS(Priser!$J$4:$J$15,Priser!$A$4:$A$15,BO247)-Priser!$E$6/SUMIFS(Priser!$I$4:$I$15,Priser!$A$4:$A$15,BO247))+AO247*(SUMIFS(Priser!$J$4:$J$15,Priser!$A$4:$A$15,BO247)-Priser!$D$5/SUMIFS(Priser!$I$4:$I$15,Priser!$A$4:$A$15,BO247))+AN247*(SUMIFS(Priser!$J$4:$J$15,Priser!$A$4:$A$15,BO247)-Priser!$C$4/SUMIFS(Priser!$I$4:$I$15,Priser!$A$4:$A$15,BO247))+AM247*(SUMIFS(Priser!$J$4:$J$15,Priser!$A$4:$A$15,BO247)-Priser!$B$4/SUMIFS(Priser!$I$4:$I$15,Priser!$A$4:$A$15,BO247))</f>
        <v>0</v>
      </c>
      <c r="W247" s="37">
        <f t="shared" si="111"/>
        <v>0</v>
      </c>
      <c r="X247" s="37"/>
      <c r="AA247" s="37">
        <f t="shared" si="92"/>
        <v>0</v>
      </c>
      <c r="AB247" s="37">
        <f t="shared" si="120"/>
        <v>0</v>
      </c>
      <c r="AC247" s="37">
        <f t="shared" si="94"/>
        <v>0</v>
      </c>
      <c r="AD247" s="37">
        <f t="shared" si="112"/>
        <v>0</v>
      </c>
      <c r="AE247" s="37">
        <f>IF(AD247&gt;=Priser!$L$7,Priser!$M$7,IF(AD247&gt;=Priser!$L$6,Priser!$M$6,IF(AD247&gt;=Priser!$L$5,Priser!$M$5,IF(AD247&gt;=Priser!$L$4,Priser!$M$4))))</f>
        <v>0</v>
      </c>
      <c r="AF247" s="37">
        <f>AE247*SUMIFS(Priser!$J$4:$J$15,Priser!$A$4:$A$15,$BO247)*AB247</f>
        <v>0</v>
      </c>
      <c r="AG247" s="37">
        <f t="shared" si="113"/>
        <v>0</v>
      </c>
      <c r="AH247" s="37">
        <f>IF(AG247&gt;=Priser!$N$7,Priser!$O$7,IF(AG247&gt;=Priser!$N$6,Priser!$O$6,IF(AG247&gt;=Priser!$N$5,Priser!$O$5,IF(AG247&gt;=Priser!$N$4,Priser!$O$4))))</f>
        <v>0</v>
      </c>
      <c r="AI247" s="37">
        <f>AH247*SUMIFS(Priser!$J$4:$J$15,Priser!$A$4:$A$15,$BO247)*AC247</f>
        <v>0</v>
      </c>
      <c r="AJ247" s="37"/>
      <c r="AK247" s="37"/>
      <c r="AM247" s="37">
        <f t="shared" si="95"/>
        <v>0</v>
      </c>
      <c r="AN247" s="37">
        <f t="shared" si="96"/>
        <v>0</v>
      </c>
      <c r="AO247" s="37">
        <f t="shared" si="97"/>
        <v>0</v>
      </c>
      <c r="AP247" s="37">
        <f t="shared" si="98"/>
        <v>0</v>
      </c>
      <c r="AQ247" s="37">
        <f t="shared" si="99"/>
        <v>0</v>
      </c>
      <c r="AR247" s="37">
        <f t="shared" si="100"/>
        <v>0</v>
      </c>
      <c r="AS247" s="37">
        <f t="shared" si="101"/>
        <v>0</v>
      </c>
      <c r="AT247" s="37">
        <f t="shared" si="114"/>
        <v>0</v>
      </c>
      <c r="AU247" s="37">
        <f t="shared" si="115"/>
        <v>0</v>
      </c>
      <c r="AV247" s="37">
        <f t="shared" si="116"/>
        <v>0</v>
      </c>
      <c r="AW247" s="37">
        <f t="shared" si="117"/>
        <v>0</v>
      </c>
      <c r="AX247" s="37">
        <f t="shared" si="102"/>
        <v>0</v>
      </c>
      <c r="AY247" s="37"/>
      <c r="AZ247" s="37"/>
      <c r="BB247" s="37">
        <f t="shared" si="103"/>
        <v>0</v>
      </c>
      <c r="BC247" s="37">
        <f t="shared" si="104"/>
        <v>0</v>
      </c>
      <c r="BD247" s="37">
        <f t="shared" si="105"/>
        <v>0</v>
      </c>
      <c r="BE247" s="37">
        <f t="shared" si="106"/>
        <v>0</v>
      </c>
      <c r="BF247" s="37">
        <f t="shared" si="107"/>
        <v>0</v>
      </c>
      <c r="BG247" s="37">
        <f t="shared" si="108"/>
        <v>0</v>
      </c>
      <c r="BH247" s="37">
        <f t="shared" si="118"/>
        <v>0</v>
      </c>
      <c r="BJ247" s="37"/>
      <c r="BL247" s="37">
        <f>IF(Uttag!F247="",Uttag!E247,0)/IF(Uttag!$F$2=Listor!$B$5,I247,1)</f>
        <v>0</v>
      </c>
      <c r="BM247" s="37">
        <f>Uttag!F247/IF(Uttag!$F$2=Listor!$B$5,I247,1)</f>
        <v>0</v>
      </c>
      <c r="BO247" s="81">
        <f t="shared" si="109"/>
        <v>5</v>
      </c>
      <c r="BP247" s="37">
        <f>IF(OR(BO247&gt;=10,BO247&lt;=4),Indata!$B$9,Indata!$B$10)</f>
        <v>0</v>
      </c>
    </row>
    <row r="248" spans="4:68" x14ac:dyDescent="0.25">
      <c r="D248" s="148">
        <f t="shared" si="119"/>
        <v>45443</v>
      </c>
      <c r="E248" s="140"/>
      <c r="F248" s="141"/>
      <c r="G248" s="148"/>
      <c r="H248" s="37">
        <f t="shared" si="110"/>
        <v>0</v>
      </c>
      <c r="I248" s="81">
        <f>24+SUMIFS(Listor!$C$16:$C$17,Listor!$B$16:$B$17,Uttag!D248)</f>
        <v>24</v>
      </c>
      <c r="J248" s="37">
        <f t="shared" si="91"/>
        <v>0</v>
      </c>
      <c r="L248" s="160"/>
      <c r="M248" s="207">
        <v>1</v>
      </c>
      <c r="N248" s="207">
        <v>0</v>
      </c>
      <c r="O248" s="151"/>
      <c r="P248" s="166"/>
      <c r="Q248" s="167"/>
      <c r="S248" s="37">
        <f t="shared" si="90"/>
        <v>0</v>
      </c>
      <c r="U248" s="37">
        <f>(M248+(1-M248)*(1-N248))*L248*_xlfn.XLOOKUP(BO248,Priser!$A$4:$A$15,Priser!$J$4:$J$15)</f>
        <v>0</v>
      </c>
      <c r="V248" s="37">
        <f>AQ248*(SUMIFS(Priser!$J$4:$J$15,Priser!$A$4:$A$15,BO248)-(SUMIFS(Priser!$H$4:$H$15,Priser!$A$4:$A$15,BO248)/SUMIFS(Priser!$I$4:$I$15,Priser!$A$4:$A$15,BO248)))+AP248*(SUMIFS(Priser!$J$4:$J$15,Priser!$A$4:$A$15,BO248)-Priser!$E$6/SUMIFS(Priser!$I$4:$I$15,Priser!$A$4:$A$15,BO248))+AO248*(SUMIFS(Priser!$J$4:$J$15,Priser!$A$4:$A$15,BO248)-Priser!$D$5/SUMIFS(Priser!$I$4:$I$15,Priser!$A$4:$A$15,BO248))+AN248*(SUMIFS(Priser!$J$4:$J$15,Priser!$A$4:$A$15,BO248)-Priser!$C$4/SUMIFS(Priser!$I$4:$I$15,Priser!$A$4:$A$15,BO248))+AM248*(SUMIFS(Priser!$J$4:$J$15,Priser!$A$4:$A$15,BO248)-Priser!$B$4/SUMIFS(Priser!$I$4:$I$15,Priser!$A$4:$A$15,BO248))</f>
        <v>0</v>
      </c>
      <c r="W248" s="37">
        <f t="shared" si="111"/>
        <v>0</v>
      </c>
      <c r="X248" s="37"/>
      <c r="AA248" s="37">
        <f t="shared" si="92"/>
        <v>0</v>
      </c>
      <c r="AB248" s="37">
        <f t="shared" si="120"/>
        <v>0</v>
      </c>
      <c r="AC248" s="37">
        <f t="shared" si="94"/>
        <v>0</v>
      </c>
      <c r="AD248" s="37">
        <f t="shared" si="112"/>
        <v>0</v>
      </c>
      <c r="AE248" s="37">
        <f>IF(AD248&gt;=Priser!$L$7,Priser!$M$7,IF(AD248&gt;=Priser!$L$6,Priser!$M$6,IF(AD248&gt;=Priser!$L$5,Priser!$M$5,IF(AD248&gt;=Priser!$L$4,Priser!$M$4))))</f>
        <v>0</v>
      </c>
      <c r="AF248" s="37">
        <f>AE248*SUMIFS(Priser!$J$4:$J$15,Priser!$A$4:$A$15,$BO248)*AB248</f>
        <v>0</v>
      </c>
      <c r="AG248" s="37">
        <f t="shared" si="113"/>
        <v>0</v>
      </c>
      <c r="AH248" s="37">
        <f>IF(AG248&gt;=Priser!$N$7,Priser!$O$7,IF(AG248&gt;=Priser!$N$6,Priser!$O$6,IF(AG248&gt;=Priser!$N$5,Priser!$O$5,IF(AG248&gt;=Priser!$N$4,Priser!$O$4))))</f>
        <v>0</v>
      </c>
      <c r="AI248" s="37">
        <f>AH248*SUMIFS(Priser!$J$4:$J$15,Priser!$A$4:$A$15,$BO248)*AC248</f>
        <v>0</v>
      </c>
      <c r="AJ248" s="37"/>
      <c r="AK248" s="37"/>
      <c r="AM248" s="37">
        <f t="shared" si="95"/>
        <v>0</v>
      </c>
      <c r="AN248" s="37">
        <f t="shared" si="96"/>
        <v>0</v>
      </c>
      <c r="AO248" s="37">
        <f t="shared" si="97"/>
        <v>0</v>
      </c>
      <c r="AP248" s="37">
        <f t="shared" si="98"/>
        <v>0</v>
      </c>
      <c r="AQ248" s="37">
        <f t="shared" si="99"/>
        <v>0</v>
      </c>
      <c r="AR248" s="37">
        <f t="shared" si="100"/>
        <v>0</v>
      </c>
      <c r="AS248" s="37">
        <f t="shared" si="101"/>
        <v>0</v>
      </c>
      <c r="AT248" s="37">
        <f t="shared" si="114"/>
        <v>0</v>
      </c>
      <c r="AU248" s="37">
        <f t="shared" si="115"/>
        <v>0</v>
      </c>
      <c r="AV248" s="37">
        <f t="shared" si="116"/>
        <v>0</v>
      </c>
      <c r="AW248" s="37">
        <f t="shared" si="117"/>
        <v>0</v>
      </c>
      <c r="AX248" s="37">
        <f t="shared" si="102"/>
        <v>0</v>
      </c>
      <c r="AY248" s="37"/>
      <c r="AZ248" s="37"/>
      <c r="BB248" s="37">
        <f t="shared" si="103"/>
        <v>0</v>
      </c>
      <c r="BC248" s="37">
        <f t="shared" si="104"/>
        <v>0</v>
      </c>
      <c r="BD248" s="37">
        <f t="shared" si="105"/>
        <v>0</v>
      </c>
      <c r="BE248" s="37">
        <f t="shared" si="106"/>
        <v>0</v>
      </c>
      <c r="BF248" s="37">
        <f t="shared" si="107"/>
        <v>0</v>
      </c>
      <c r="BG248" s="37">
        <f t="shared" si="108"/>
        <v>0</v>
      </c>
      <c r="BH248" s="37">
        <f t="shared" si="118"/>
        <v>0</v>
      </c>
      <c r="BJ248" s="37"/>
      <c r="BL248" s="37">
        <f>IF(Uttag!F248="",Uttag!E248,0)/IF(Uttag!$F$2=Listor!$B$5,I248,1)</f>
        <v>0</v>
      </c>
      <c r="BM248" s="37">
        <f>Uttag!F248/IF(Uttag!$F$2=Listor!$B$5,I248,1)</f>
        <v>0</v>
      </c>
      <c r="BO248" s="81">
        <f t="shared" si="109"/>
        <v>5</v>
      </c>
      <c r="BP248" s="37">
        <f>IF(OR(BO248&gt;=10,BO248&lt;=4),Indata!$B$9,Indata!$B$10)</f>
        <v>0</v>
      </c>
    </row>
    <row r="249" spans="4:68" x14ac:dyDescent="0.25">
      <c r="D249" s="148">
        <f t="shared" si="119"/>
        <v>45444</v>
      </c>
      <c r="E249" s="140"/>
      <c r="F249" s="141"/>
      <c r="G249" s="148"/>
      <c r="H249" s="37">
        <f t="shared" si="110"/>
        <v>0</v>
      </c>
      <c r="I249" s="81">
        <f>24+SUMIFS(Listor!$C$16:$C$17,Listor!$B$16:$B$17,Uttag!D249)</f>
        <v>24</v>
      </c>
      <c r="J249" s="37">
        <f t="shared" si="91"/>
        <v>0</v>
      </c>
      <c r="L249" s="160"/>
      <c r="M249" s="207">
        <v>1</v>
      </c>
      <c r="N249" s="207">
        <v>0</v>
      </c>
      <c r="O249" s="151"/>
      <c r="P249" s="166"/>
      <c r="Q249" s="167"/>
      <c r="S249" s="37">
        <f t="shared" si="90"/>
        <v>0</v>
      </c>
      <c r="U249" s="37">
        <f>(M249+(1-M249)*(1-N249))*L249*_xlfn.XLOOKUP(BO249,Priser!$A$4:$A$15,Priser!$J$4:$J$15)</f>
        <v>0</v>
      </c>
      <c r="V249" s="37">
        <f>AQ249*(SUMIFS(Priser!$J$4:$J$15,Priser!$A$4:$A$15,BO249)-(SUMIFS(Priser!$H$4:$H$15,Priser!$A$4:$A$15,BO249)/SUMIFS(Priser!$I$4:$I$15,Priser!$A$4:$A$15,BO249)))+AP249*(SUMIFS(Priser!$J$4:$J$15,Priser!$A$4:$A$15,BO249)-Priser!$E$6/SUMIFS(Priser!$I$4:$I$15,Priser!$A$4:$A$15,BO249))+AO249*(SUMIFS(Priser!$J$4:$J$15,Priser!$A$4:$A$15,BO249)-Priser!$D$5/SUMIFS(Priser!$I$4:$I$15,Priser!$A$4:$A$15,BO249))+AN249*(SUMIFS(Priser!$J$4:$J$15,Priser!$A$4:$A$15,BO249)-Priser!$C$4/SUMIFS(Priser!$I$4:$I$15,Priser!$A$4:$A$15,BO249))+AM249*(SUMIFS(Priser!$J$4:$J$15,Priser!$A$4:$A$15,BO249)-Priser!$B$4/SUMIFS(Priser!$I$4:$I$15,Priser!$A$4:$A$15,BO249))</f>
        <v>0</v>
      </c>
      <c r="W249" s="37">
        <f t="shared" si="111"/>
        <v>0</v>
      </c>
      <c r="X249" s="37"/>
      <c r="AA249" s="37">
        <f t="shared" si="92"/>
        <v>0</v>
      </c>
      <c r="AB249" s="37">
        <f t="shared" si="120"/>
        <v>0</v>
      </c>
      <c r="AC249" s="37">
        <f t="shared" si="94"/>
        <v>0</v>
      </c>
      <c r="AD249" s="37">
        <f t="shared" si="112"/>
        <v>0</v>
      </c>
      <c r="AE249" s="37">
        <f>IF(AD249&gt;=Priser!$L$7,Priser!$M$7,IF(AD249&gt;=Priser!$L$6,Priser!$M$6,IF(AD249&gt;=Priser!$L$5,Priser!$M$5,IF(AD249&gt;=Priser!$L$4,Priser!$M$4))))</f>
        <v>0</v>
      </c>
      <c r="AF249" s="37">
        <f>AE249*SUMIFS(Priser!$J$4:$J$15,Priser!$A$4:$A$15,$BO249)*AB249</f>
        <v>0</v>
      </c>
      <c r="AG249" s="37">
        <f t="shared" si="113"/>
        <v>0</v>
      </c>
      <c r="AH249" s="37">
        <f>IF(AG249&gt;=Priser!$N$7,Priser!$O$7,IF(AG249&gt;=Priser!$N$6,Priser!$O$6,IF(AG249&gt;=Priser!$N$5,Priser!$O$5,IF(AG249&gt;=Priser!$N$4,Priser!$O$4))))</f>
        <v>0</v>
      </c>
      <c r="AI249" s="37">
        <f>AH249*SUMIFS(Priser!$J$4:$J$15,Priser!$A$4:$A$15,$BO249)*AC249</f>
        <v>0</v>
      </c>
      <c r="AJ249" s="37"/>
      <c r="AK249" s="37"/>
      <c r="AM249" s="37">
        <f t="shared" si="95"/>
        <v>0</v>
      </c>
      <c r="AN249" s="37">
        <f t="shared" si="96"/>
        <v>0</v>
      </c>
      <c r="AO249" s="37">
        <f t="shared" si="97"/>
        <v>0</v>
      </c>
      <c r="AP249" s="37">
        <f t="shared" si="98"/>
        <v>0</v>
      </c>
      <c r="AQ249" s="37">
        <f t="shared" si="99"/>
        <v>0</v>
      </c>
      <c r="AR249" s="37">
        <f t="shared" si="100"/>
        <v>0</v>
      </c>
      <c r="AS249" s="37">
        <f t="shared" si="101"/>
        <v>0</v>
      </c>
      <c r="AT249" s="37">
        <f t="shared" si="114"/>
        <v>0</v>
      </c>
      <c r="AU249" s="37">
        <f t="shared" si="115"/>
        <v>0</v>
      </c>
      <c r="AV249" s="37">
        <f t="shared" si="116"/>
        <v>0</v>
      </c>
      <c r="AW249" s="37">
        <f t="shared" si="117"/>
        <v>0</v>
      </c>
      <c r="AX249" s="37">
        <f t="shared" si="102"/>
        <v>0</v>
      </c>
      <c r="AY249" s="37"/>
      <c r="AZ249" s="37"/>
      <c r="BB249" s="37">
        <f t="shared" si="103"/>
        <v>0</v>
      </c>
      <c r="BC249" s="37">
        <f t="shared" si="104"/>
        <v>0</v>
      </c>
      <c r="BD249" s="37">
        <f t="shared" si="105"/>
        <v>0</v>
      </c>
      <c r="BE249" s="37">
        <f t="shared" si="106"/>
        <v>0</v>
      </c>
      <c r="BF249" s="37">
        <f t="shared" si="107"/>
        <v>0</v>
      </c>
      <c r="BG249" s="37">
        <f t="shared" si="108"/>
        <v>0</v>
      </c>
      <c r="BH249" s="37">
        <f t="shared" si="118"/>
        <v>0</v>
      </c>
      <c r="BJ249" s="37"/>
      <c r="BL249" s="37">
        <f>IF(Uttag!F249="",Uttag!E249,0)/IF(Uttag!$F$2=Listor!$B$5,I249,1)</f>
        <v>0</v>
      </c>
      <c r="BM249" s="37">
        <f>Uttag!F249/IF(Uttag!$F$2=Listor!$B$5,I249,1)</f>
        <v>0</v>
      </c>
      <c r="BO249" s="81">
        <f t="shared" si="109"/>
        <v>6</v>
      </c>
      <c r="BP249" s="37">
        <f>IF(OR(BO249&gt;=10,BO249&lt;=4),Indata!$B$9,Indata!$B$10)</f>
        <v>0</v>
      </c>
    </row>
    <row r="250" spans="4:68" x14ac:dyDescent="0.25">
      <c r="D250" s="148">
        <f t="shared" si="119"/>
        <v>45445</v>
      </c>
      <c r="E250" s="140"/>
      <c r="F250" s="141"/>
      <c r="G250" s="148"/>
      <c r="H250" s="37">
        <f t="shared" si="110"/>
        <v>0</v>
      </c>
      <c r="I250" s="81">
        <f>24+SUMIFS(Listor!$C$16:$C$17,Listor!$B$16:$B$17,Uttag!D250)</f>
        <v>24</v>
      </c>
      <c r="J250" s="37">
        <f t="shared" si="91"/>
        <v>0</v>
      </c>
      <c r="L250" s="160"/>
      <c r="M250" s="207">
        <v>1</v>
      </c>
      <c r="N250" s="207">
        <v>0</v>
      </c>
      <c r="O250" s="151"/>
      <c r="P250" s="166"/>
      <c r="Q250" s="167"/>
      <c r="S250" s="37">
        <f t="shared" si="90"/>
        <v>0</v>
      </c>
      <c r="U250" s="37">
        <f>(M250+(1-M250)*(1-N250))*L250*_xlfn.XLOOKUP(BO250,Priser!$A$4:$A$15,Priser!$J$4:$J$15)</f>
        <v>0</v>
      </c>
      <c r="V250" s="37">
        <f>AQ250*(SUMIFS(Priser!$J$4:$J$15,Priser!$A$4:$A$15,BO250)-(SUMIFS(Priser!$H$4:$H$15,Priser!$A$4:$A$15,BO250)/SUMIFS(Priser!$I$4:$I$15,Priser!$A$4:$A$15,BO250)))+AP250*(SUMIFS(Priser!$J$4:$J$15,Priser!$A$4:$A$15,BO250)-Priser!$E$6/SUMIFS(Priser!$I$4:$I$15,Priser!$A$4:$A$15,BO250))+AO250*(SUMIFS(Priser!$J$4:$J$15,Priser!$A$4:$A$15,BO250)-Priser!$D$5/SUMIFS(Priser!$I$4:$I$15,Priser!$A$4:$A$15,BO250))+AN250*(SUMIFS(Priser!$J$4:$J$15,Priser!$A$4:$A$15,BO250)-Priser!$C$4/SUMIFS(Priser!$I$4:$I$15,Priser!$A$4:$A$15,BO250))+AM250*(SUMIFS(Priser!$J$4:$J$15,Priser!$A$4:$A$15,BO250)-Priser!$B$4/SUMIFS(Priser!$I$4:$I$15,Priser!$A$4:$A$15,BO250))</f>
        <v>0</v>
      </c>
      <c r="W250" s="37">
        <f t="shared" si="111"/>
        <v>0</v>
      </c>
      <c r="X250" s="37"/>
      <c r="AA250" s="37">
        <f t="shared" si="92"/>
        <v>0</v>
      </c>
      <c r="AB250" s="37">
        <f t="shared" si="120"/>
        <v>0</v>
      </c>
      <c r="AC250" s="37">
        <f t="shared" si="94"/>
        <v>0</v>
      </c>
      <c r="AD250" s="37">
        <f t="shared" si="112"/>
        <v>0</v>
      </c>
      <c r="AE250" s="37">
        <f>IF(AD250&gt;=Priser!$L$7,Priser!$M$7,IF(AD250&gt;=Priser!$L$6,Priser!$M$6,IF(AD250&gt;=Priser!$L$5,Priser!$M$5,IF(AD250&gt;=Priser!$L$4,Priser!$M$4))))</f>
        <v>0</v>
      </c>
      <c r="AF250" s="37">
        <f>AE250*SUMIFS(Priser!$J$4:$J$15,Priser!$A$4:$A$15,$BO250)*AB250</f>
        <v>0</v>
      </c>
      <c r="AG250" s="37">
        <f t="shared" si="113"/>
        <v>0</v>
      </c>
      <c r="AH250" s="37">
        <f>IF(AG250&gt;=Priser!$N$7,Priser!$O$7,IF(AG250&gt;=Priser!$N$6,Priser!$O$6,IF(AG250&gt;=Priser!$N$5,Priser!$O$5,IF(AG250&gt;=Priser!$N$4,Priser!$O$4))))</f>
        <v>0</v>
      </c>
      <c r="AI250" s="37">
        <f>AH250*SUMIFS(Priser!$J$4:$J$15,Priser!$A$4:$A$15,$BO250)*AC250</f>
        <v>0</v>
      </c>
      <c r="AJ250" s="37"/>
      <c r="AK250" s="37"/>
      <c r="AM250" s="37">
        <f t="shared" si="95"/>
        <v>0</v>
      </c>
      <c r="AN250" s="37">
        <f t="shared" si="96"/>
        <v>0</v>
      </c>
      <c r="AO250" s="37">
        <f t="shared" si="97"/>
        <v>0</v>
      </c>
      <c r="AP250" s="37">
        <f t="shared" si="98"/>
        <v>0</v>
      </c>
      <c r="AQ250" s="37">
        <f t="shared" si="99"/>
        <v>0</v>
      </c>
      <c r="AR250" s="37">
        <f t="shared" si="100"/>
        <v>0</v>
      </c>
      <c r="AS250" s="37">
        <f t="shared" si="101"/>
        <v>0</v>
      </c>
      <c r="AT250" s="37">
        <f t="shared" si="114"/>
        <v>0</v>
      </c>
      <c r="AU250" s="37">
        <f t="shared" si="115"/>
        <v>0</v>
      </c>
      <c r="AV250" s="37">
        <f t="shared" si="116"/>
        <v>0</v>
      </c>
      <c r="AW250" s="37">
        <f t="shared" si="117"/>
        <v>0</v>
      </c>
      <c r="AX250" s="37">
        <f t="shared" si="102"/>
        <v>0</v>
      </c>
      <c r="AY250" s="37"/>
      <c r="AZ250" s="37"/>
      <c r="BB250" s="37">
        <f t="shared" si="103"/>
        <v>0</v>
      </c>
      <c r="BC250" s="37">
        <f t="shared" si="104"/>
        <v>0</v>
      </c>
      <c r="BD250" s="37">
        <f t="shared" si="105"/>
        <v>0</v>
      </c>
      <c r="BE250" s="37">
        <f t="shared" si="106"/>
        <v>0</v>
      </c>
      <c r="BF250" s="37">
        <f t="shared" si="107"/>
        <v>0</v>
      </c>
      <c r="BG250" s="37">
        <f t="shared" si="108"/>
        <v>0</v>
      </c>
      <c r="BH250" s="37">
        <f t="shared" si="118"/>
        <v>0</v>
      </c>
      <c r="BJ250" s="37"/>
      <c r="BL250" s="37">
        <f>IF(Uttag!F250="",Uttag!E250,0)/IF(Uttag!$F$2=Listor!$B$5,I250,1)</f>
        <v>0</v>
      </c>
      <c r="BM250" s="37">
        <f>Uttag!F250/IF(Uttag!$F$2=Listor!$B$5,I250,1)</f>
        <v>0</v>
      </c>
      <c r="BO250" s="81">
        <f t="shared" si="109"/>
        <v>6</v>
      </c>
      <c r="BP250" s="37">
        <f>IF(OR(BO250&gt;=10,BO250&lt;=4),Indata!$B$9,Indata!$B$10)</f>
        <v>0</v>
      </c>
    </row>
    <row r="251" spans="4:68" x14ac:dyDescent="0.25">
      <c r="D251" s="148">
        <f t="shared" si="119"/>
        <v>45446</v>
      </c>
      <c r="E251" s="140"/>
      <c r="F251" s="141"/>
      <c r="G251" s="148"/>
      <c r="H251" s="37">
        <f t="shared" si="110"/>
        <v>0</v>
      </c>
      <c r="I251" s="81">
        <f>24+SUMIFS(Listor!$C$16:$C$17,Listor!$B$16:$B$17,Uttag!D251)</f>
        <v>24</v>
      </c>
      <c r="J251" s="37">
        <f t="shared" si="91"/>
        <v>0</v>
      </c>
      <c r="L251" s="160"/>
      <c r="M251" s="207">
        <v>1</v>
      </c>
      <c r="N251" s="207">
        <v>0</v>
      </c>
      <c r="O251" s="151"/>
      <c r="P251" s="166"/>
      <c r="Q251" s="167"/>
      <c r="S251" s="37">
        <f t="shared" si="90"/>
        <v>0</v>
      </c>
      <c r="U251" s="37">
        <f>(M251+(1-M251)*(1-N251))*L251*_xlfn.XLOOKUP(BO251,Priser!$A$4:$A$15,Priser!$J$4:$J$15)</f>
        <v>0</v>
      </c>
      <c r="V251" s="37">
        <f>AQ251*(SUMIFS(Priser!$J$4:$J$15,Priser!$A$4:$A$15,BO251)-(SUMIFS(Priser!$H$4:$H$15,Priser!$A$4:$A$15,BO251)/SUMIFS(Priser!$I$4:$I$15,Priser!$A$4:$A$15,BO251)))+AP251*(SUMIFS(Priser!$J$4:$J$15,Priser!$A$4:$A$15,BO251)-Priser!$E$6/SUMIFS(Priser!$I$4:$I$15,Priser!$A$4:$A$15,BO251))+AO251*(SUMIFS(Priser!$J$4:$J$15,Priser!$A$4:$A$15,BO251)-Priser!$D$5/SUMIFS(Priser!$I$4:$I$15,Priser!$A$4:$A$15,BO251))+AN251*(SUMIFS(Priser!$J$4:$J$15,Priser!$A$4:$A$15,BO251)-Priser!$C$4/SUMIFS(Priser!$I$4:$I$15,Priser!$A$4:$A$15,BO251))+AM251*(SUMIFS(Priser!$J$4:$J$15,Priser!$A$4:$A$15,BO251)-Priser!$B$4/SUMIFS(Priser!$I$4:$I$15,Priser!$A$4:$A$15,BO251))</f>
        <v>0</v>
      </c>
      <c r="W251" s="37">
        <f t="shared" si="111"/>
        <v>0</v>
      </c>
      <c r="X251" s="37"/>
      <c r="AA251" s="37">
        <f t="shared" si="92"/>
        <v>0</v>
      </c>
      <c r="AB251" s="37">
        <f t="shared" si="120"/>
        <v>0</v>
      </c>
      <c r="AC251" s="37">
        <f t="shared" si="94"/>
        <v>0</v>
      </c>
      <c r="AD251" s="37">
        <f t="shared" si="112"/>
        <v>0</v>
      </c>
      <c r="AE251" s="37">
        <f>IF(AD251&gt;=Priser!$L$7,Priser!$M$7,IF(AD251&gt;=Priser!$L$6,Priser!$M$6,IF(AD251&gt;=Priser!$L$5,Priser!$M$5,IF(AD251&gt;=Priser!$L$4,Priser!$M$4))))</f>
        <v>0</v>
      </c>
      <c r="AF251" s="37">
        <f>AE251*SUMIFS(Priser!$J$4:$J$15,Priser!$A$4:$A$15,$BO251)*AB251</f>
        <v>0</v>
      </c>
      <c r="AG251" s="37">
        <f t="shared" si="113"/>
        <v>0</v>
      </c>
      <c r="AH251" s="37">
        <f>IF(AG251&gt;=Priser!$N$7,Priser!$O$7,IF(AG251&gt;=Priser!$N$6,Priser!$O$6,IF(AG251&gt;=Priser!$N$5,Priser!$O$5,IF(AG251&gt;=Priser!$N$4,Priser!$O$4))))</f>
        <v>0</v>
      </c>
      <c r="AI251" s="37">
        <f>AH251*SUMIFS(Priser!$J$4:$J$15,Priser!$A$4:$A$15,$BO251)*AC251</f>
        <v>0</v>
      </c>
      <c r="AJ251" s="37"/>
      <c r="AK251" s="37"/>
      <c r="AM251" s="37">
        <f t="shared" si="95"/>
        <v>0</v>
      </c>
      <c r="AN251" s="37">
        <f t="shared" si="96"/>
        <v>0</v>
      </c>
      <c r="AO251" s="37">
        <f t="shared" si="97"/>
        <v>0</v>
      </c>
      <c r="AP251" s="37">
        <f t="shared" si="98"/>
        <v>0</v>
      </c>
      <c r="AQ251" s="37">
        <f t="shared" si="99"/>
        <v>0</v>
      </c>
      <c r="AR251" s="37">
        <f t="shared" si="100"/>
        <v>0</v>
      </c>
      <c r="AS251" s="37">
        <f t="shared" si="101"/>
        <v>0</v>
      </c>
      <c r="AT251" s="37">
        <f t="shared" si="114"/>
        <v>0</v>
      </c>
      <c r="AU251" s="37">
        <f t="shared" si="115"/>
        <v>0</v>
      </c>
      <c r="AV251" s="37">
        <f t="shared" si="116"/>
        <v>0</v>
      </c>
      <c r="AW251" s="37">
        <f t="shared" si="117"/>
        <v>0</v>
      </c>
      <c r="AX251" s="37">
        <f t="shared" si="102"/>
        <v>0</v>
      </c>
      <c r="AY251" s="37"/>
      <c r="AZ251" s="37"/>
      <c r="BB251" s="37">
        <f t="shared" si="103"/>
        <v>0</v>
      </c>
      <c r="BC251" s="37">
        <f t="shared" si="104"/>
        <v>0</v>
      </c>
      <c r="BD251" s="37">
        <f t="shared" si="105"/>
        <v>0</v>
      </c>
      <c r="BE251" s="37">
        <f t="shared" si="106"/>
        <v>0</v>
      </c>
      <c r="BF251" s="37">
        <f t="shared" si="107"/>
        <v>0</v>
      </c>
      <c r="BG251" s="37">
        <f t="shared" si="108"/>
        <v>0</v>
      </c>
      <c r="BH251" s="37">
        <f t="shared" si="118"/>
        <v>0</v>
      </c>
      <c r="BJ251" s="37"/>
      <c r="BL251" s="37">
        <f>IF(Uttag!F251="",Uttag!E251,0)/IF(Uttag!$F$2=Listor!$B$5,I251,1)</f>
        <v>0</v>
      </c>
      <c r="BM251" s="37">
        <f>Uttag!F251/IF(Uttag!$F$2=Listor!$B$5,I251,1)</f>
        <v>0</v>
      </c>
      <c r="BO251" s="81">
        <f t="shared" si="109"/>
        <v>6</v>
      </c>
      <c r="BP251" s="37">
        <f>IF(OR(BO251&gt;=10,BO251&lt;=4),Indata!$B$9,Indata!$B$10)</f>
        <v>0</v>
      </c>
    </row>
    <row r="252" spans="4:68" x14ac:dyDescent="0.25">
      <c r="D252" s="148">
        <f t="shared" si="119"/>
        <v>45447</v>
      </c>
      <c r="E252" s="140"/>
      <c r="F252" s="141"/>
      <c r="G252" s="148"/>
      <c r="H252" s="37">
        <f t="shared" si="110"/>
        <v>0</v>
      </c>
      <c r="I252" s="81">
        <f>24+SUMIFS(Listor!$C$16:$C$17,Listor!$B$16:$B$17,Uttag!D252)</f>
        <v>24</v>
      </c>
      <c r="J252" s="37">
        <f t="shared" si="91"/>
        <v>0</v>
      </c>
      <c r="L252" s="160"/>
      <c r="M252" s="207">
        <v>1</v>
      </c>
      <c r="N252" s="207">
        <v>0</v>
      </c>
      <c r="O252" s="151"/>
      <c r="P252" s="166"/>
      <c r="Q252" s="167"/>
      <c r="S252" s="37">
        <f t="shared" si="90"/>
        <v>0</v>
      </c>
      <c r="U252" s="37">
        <f>(M252+(1-M252)*(1-N252))*L252*_xlfn.XLOOKUP(BO252,Priser!$A$4:$A$15,Priser!$J$4:$J$15)</f>
        <v>0</v>
      </c>
      <c r="V252" s="37">
        <f>AQ252*(SUMIFS(Priser!$J$4:$J$15,Priser!$A$4:$A$15,BO252)-(SUMIFS(Priser!$H$4:$H$15,Priser!$A$4:$A$15,BO252)/SUMIFS(Priser!$I$4:$I$15,Priser!$A$4:$A$15,BO252)))+AP252*(SUMIFS(Priser!$J$4:$J$15,Priser!$A$4:$A$15,BO252)-Priser!$E$6/SUMIFS(Priser!$I$4:$I$15,Priser!$A$4:$A$15,BO252))+AO252*(SUMIFS(Priser!$J$4:$J$15,Priser!$A$4:$A$15,BO252)-Priser!$D$5/SUMIFS(Priser!$I$4:$I$15,Priser!$A$4:$A$15,BO252))+AN252*(SUMIFS(Priser!$J$4:$J$15,Priser!$A$4:$A$15,BO252)-Priser!$C$4/SUMIFS(Priser!$I$4:$I$15,Priser!$A$4:$A$15,BO252))+AM252*(SUMIFS(Priser!$J$4:$J$15,Priser!$A$4:$A$15,BO252)-Priser!$B$4/SUMIFS(Priser!$I$4:$I$15,Priser!$A$4:$A$15,BO252))</f>
        <v>0</v>
      </c>
      <c r="W252" s="37">
        <f t="shared" si="111"/>
        <v>0</v>
      </c>
      <c r="X252" s="37"/>
      <c r="AA252" s="37">
        <f t="shared" si="92"/>
        <v>0</v>
      </c>
      <c r="AB252" s="37">
        <f t="shared" si="120"/>
        <v>0</v>
      </c>
      <c r="AC252" s="37">
        <f t="shared" si="94"/>
        <v>0</v>
      </c>
      <c r="AD252" s="37">
        <f t="shared" si="112"/>
        <v>0</v>
      </c>
      <c r="AE252" s="37">
        <f>IF(AD252&gt;=Priser!$L$7,Priser!$M$7,IF(AD252&gt;=Priser!$L$6,Priser!$M$6,IF(AD252&gt;=Priser!$L$5,Priser!$M$5,IF(AD252&gt;=Priser!$L$4,Priser!$M$4))))</f>
        <v>0</v>
      </c>
      <c r="AF252" s="37">
        <f>AE252*SUMIFS(Priser!$J$4:$J$15,Priser!$A$4:$A$15,$BO252)*AB252</f>
        <v>0</v>
      </c>
      <c r="AG252" s="37">
        <f t="shared" si="113"/>
        <v>0</v>
      </c>
      <c r="AH252" s="37">
        <f>IF(AG252&gt;=Priser!$N$7,Priser!$O$7,IF(AG252&gt;=Priser!$N$6,Priser!$O$6,IF(AG252&gt;=Priser!$N$5,Priser!$O$5,IF(AG252&gt;=Priser!$N$4,Priser!$O$4))))</f>
        <v>0</v>
      </c>
      <c r="AI252" s="37">
        <f>AH252*SUMIFS(Priser!$J$4:$J$15,Priser!$A$4:$A$15,$BO252)*AC252</f>
        <v>0</v>
      </c>
      <c r="AJ252" s="37"/>
      <c r="AK252" s="37"/>
      <c r="AM252" s="37">
        <f t="shared" si="95"/>
        <v>0</v>
      </c>
      <c r="AN252" s="37">
        <f t="shared" si="96"/>
        <v>0</v>
      </c>
      <c r="AO252" s="37">
        <f t="shared" si="97"/>
        <v>0</v>
      </c>
      <c r="AP252" s="37">
        <f t="shared" si="98"/>
        <v>0</v>
      </c>
      <c r="AQ252" s="37">
        <f t="shared" si="99"/>
        <v>0</v>
      </c>
      <c r="AR252" s="37">
        <f t="shared" si="100"/>
        <v>0</v>
      </c>
      <c r="AS252" s="37">
        <f t="shared" si="101"/>
        <v>0</v>
      </c>
      <c r="AT252" s="37">
        <f t="shared" si="114"/>
        <v>0</v>
      </c>
      <c r="AU252" s="37">
        <f t="shared" si="115"/>
        <v>0</v>
      </c>
      <c r="AV252" s="37">
        <f t="shared" si="116"/>
        <v>0</v>
      </c>
      <c r="AW252" s="37">
        <f t="shared" si="117"/>
        <v>0</v>
      </c>
      <c r="AX252" s="37">
        <f t="shared" si="102"/>
        <v>0</v>
      </c>
      <c r="AY252" s="37"/>
      <c r="AZ252" s="37"/>
      <c r="BB252" s="37">
        <f t="shared" si="103"/>
        <v>0</v>
      </c>
      <c r="BC252" s="37">
        <f t="shared" si="104"/>
        <v>0</v>
      </c>
      <c r="BD252" s="37">
        <f t="shared" si="105"/>
        <v>0</v>
      </c>
      <c r="BE252" s="37">
        <f t="shared" si="106"/>
        <v>0</v>
      </c>
      <c r="BF252" s="37">
        <f t="shared" si="107"/>
        <v>0</v>
      </c>
      <c r="BG252" s="37">
        <f t="shared" si="108"/>
        <v>0</v>
      </c>
      <c r="BH252" s="37">
        <f t="shared" si="118"/>
        <v>0</v>
      </c>
      <c r="BJ252" s="37"/>
      <c r="BL252" s="37">
        <f>IF(Uttag!F252="",Uttag!E252,0)/IF(Uttag!$F$2=Listor!$B$5,I252,1)</f>
        <v>0</v>
      </c>
      <c r="BM252" s="37">
        <f>Uttag!F252/IF(Uttag!$F$2=Listor!$B$5,I252,1)</f>
        <v>0</v>
      </c>
      <c r="BO252" s="81">
        <f t="shared" si="109"/>
        <v>6</v>
      </c>
      <c r="BP252" s="37">
        <f>IF(OR(BO252&gt;=10,BO252&lt;=4),Indata!$B$9,Indata!$B$10)</f>
        <v>0</v>
      </c>
    </row>
    <row r="253" spans="4:68" x14ac:dyDescent="0.25">
      <c r="D253" s="148">
        <f t="shared" si="119"/>
        <v>45448</v>
      </c>
      <c r="E253" s="140"/>
      <c r="F253" s="141"/>
      <c r="G253" s="148"/>
      <c r="H253" s="37">
        <f t="shared" si="110"/>
        <v>0</v>
      </c>
      <c r="I253" s="81">
        <f>24+SUMIFS(Listor!$C$16:$C$17,Listor!$B$16:$B$17,Uttag!D253)</f>
        <v>24</v>
      </c>
      <c r="J253" s="37">
        <f t="shared" si="91"/>
        <v>0</v>
      </c>
      <c r="L253" s="160"/>
      <c r="M253" s="207">
        <v>1</v>
      </c>
      <c r="N253" s="207">
        <v>0</v>
      </c>
      <c r="O253" s="151"/>
      <c r="P253" s="166"/>
      <c r="Q253" s="167"/>
      <c r="S253" s="37">
        <f t="shared" si="90"/>
        <v>0</v>
      </c>
      <c r="U253" s="37">
        <f>(M253+(1-M253)*(1-N253))*L253*_xlfn.XLOOKUP(BO253,Priser!$A$4:$A$15,Priser!$J$4:$J$15)</f>
        <v>0</v>
      </c>
      <c r="V253" s="37">
        <f>AQ253*(SUMIFS(Priser!$J$4:$J$15,Priser!$A$4:$A$15,BO253)-(SUMIFS(Priser!$H$4:$H$15,Priser!$A$4:$A$15,BO253)/SUMIFS(Priser!$I$4:$I$15,Priser!$A$4:$A$15,BO253)))+AP253*(SUMIFS(Priser!$J$4:$J$15,Priser!$A$4:$A$15,BO253)-Priser!$E$6/SUMIFS(Priser!$I$4:$I$15,Priser!$A$4:$A$15,BO253))+AO253*(SUMIFS(Priser!$J$4:$J$15,Priser!$A$4:$A$15,BO253)-Priser!$D$5/SUMIFS(Priser!$I$4:$I$15,Priser!$A$4:$A$15,BO253))+AN253*(SUMIFS(Priser!$J$4:$J$15,Priser!$A$4:$A$15,BO253)-Priser!$C$4/SUMIFS(Priser!$I$4:$I$15,Priser!$A$4:$A$15,BO253))+AM253*(SUMIFS(Priser!$J$4:$J$15,Priser!$A$4:$A$15,BO253)-Priser!$B$4/SUMIFS(Priser!$I$4:$I$15,Priser!$A$4:$A$15,BO253))</f>
        <v>0</v>
      </c>
      <c r="W253" s="37">
        <f t="shared" si="111"/>
        <v>0</v>
      </c>
      <c r="X253" s="37"/>
      <c r="AA253" s="37">
        <f t="shared" si="92"/>
        <v>0</v>
      </c>
      <c r="AB253" s="37">
        <f t="shared" si="120"/>
        <v>0</v>
      </c>
      <c r="AC253" s="37">
        <f t="shared" si="94"/>
        <v>0</v>
      </c>
      <c r="AD253" s="37">
        <f t="shared" si="112"/>
        <v>0</v>
      </c>
      <c r="AE253" s="37">
        <f>IF(AD253&gt;=Priser!$L$7,Priser!$M$7,IF(AD253&gt;=Priser!$L$6,Priser!$M$6,IF(AD253&gt;=Priser!$L$5,Priser!$M$5,IF(AD253&gt;=Priser!$L$4,Priser!$M$4))))</f>
        <v>0</v>
      </c>
      <c r="AF253" s="37">
        <f>AE253*SUMIFS(Priser!$J$4:$J$15,Priser!$A$4:$A$15,$BO253)*AB253</f>
        <v>0</v>
      </c>
      <c r="AG253" s="37">
        <f t="shared" si="113"/>
        <v>0</v>
      </c>
      <c r="AH253" s="37">
        <f>IF(AG253&gt;=Priser!$N$7,Priser!$O$7,IF(AG253&gt;=Priser!$N$6,Priser!$O$6,IF(AG253&gt;=Priser!$N$5,Priser!$O$5,IF(AG253&gt;=Priser!$N$4,Priser!$O$4))))</f>
        <v>0</v>
      </c>
      <c r="AI253" s="37">
        <f>AH253*SUMIFS(Priser!$J$4:$J$15,Priser!$A$4:$A$15,$BO253)*AC253</f>
        <v>0</v>
      </c>
      <c r="AJ253" s="37"/>
      <c r="AK253" s="37"/>
      <c r="AM253" s="37">
        <f t="shared" si="95"/>
        <v>0</v>
      </c>
      <c r="AN253" s="37">
        <f t="shared" si="96"/>
        <v>0</v>
      </c>
      <c r="AO253" s="37">
        <f t="shared" si="97"/>
        <v>0</v>
      </c>
      <c r="AP253" s="37">
        <f t="shared" si="98"/>
        <v>0</v>
      </c>
      <c r="AQ253" s="37">
        <f t="shared" si="99"/>
        <v>0</v>
      </c>
      <c r="AR253" s="37">
        <f t="shared" si="100"/>
        <v>0</v>
      </c>
      <c r="AS253" s="37">
        <f t="shared" si="101"/>
        <v>0</v>
      </c>
      <c r="AT253" s="37">
        <f t="shared" si="114"/>
        <v>0</v>
      </c>
      <c r="AU253" s="37">
        <f t="shared" si="115"/>
        <v>0</v>
      </c>
      <c r="AV253" s="37">
        <f t="shared" si="116"/>
        <v>0</v>
      </c>
      <c r="AW253" s="37">
        <f t="shared" si="117"/>
        <v>0</v>
      </c>
      <c r="AX253" s="37">
        <f t="shared" si="102"/>
        <v>0</v>
      </c>
      <c r="AY253" s="37"/>
      <c r="AZ253" s="37"/>
      <c r="BB253" s="37">
        <f t="shared" si="103"/>
        <v>0</v>
      </c>
      <c r="BC253" s="37">
        <f t="shared" si="104"/>
        <v>0</v>
      </c>
      <c r="BD253" s="37">
        <f t="shared" si="105"/>
        <v>0</v>
      </c>
      <c r="BE253" s="37">
        <f t="shared" si="106"/>
        <v>0</v>
      </c>
      <c r="BF253" s="37">
        <f t="shared" si="107"/>
        <v>0</v>
      </c>
      <c r="BG253" s="37">
        <f t="shared" si="108"/>
        <v>0</v>
      </c>
      <c r="BH253" s="37">
        <f t="shared" si="118"/>
        <v>0</v>
      </c>
      <c r="BJ253" s="37"/>
      <c r="BL253" s="37">
        <f>IF(Uttag!F253="",Uttag!E253,0)/IF(Uttag!$F$2=Listor!$B$5,I253,1)</f>
        <v>0</v>
      </c>
      <c r="BM253" s="37">
        <f>Uttag!F253/IF(Uttag!$F$2=Listor!$B$5,I253,1)</f>
        <v>0</v>
      </c>
      <c r="BO253" s="81">
        <f t="shared" si="109"/>
        <v>6</v>
      </c>
      <c r="BP253" s="37">
        <f>IF(OR(BO253&gt;=10,BO253&lt;=4),Indata!$B$9,Indata!$B$10)</f>
        <v>0</v>
      </c>
    </row>
    <row r="254" spans="4:68" x14ac:dyDescent="0.25">
      <c r="D254" s="148">
        <f t="shared" si="119"/>
        <v>45449</v>
      </c>
      <c r="E254" s="140"/>
      <c r="F254" s="141"/>
      <c r="G254" s="148"/>
      <c r="H254" s="37">
        <f t="shared" si="110"/>
        <v>0</v>
      </c>
      <c r="I254" s="81">
        <f>24+SUMIFS(Listor!$C$16:$C$17,Listor!$B$16:$B$17,Uttag!D254)</f>
        <v>24</v>
      </c>
      <c r="J254" s="37">
        <f t="shared" si="91"/>
        <v>0</v>
      </c>
      <c r="L254" s="160"/>
      <c r="M254" s="207">
        <v>1</v>
      </c>
      <c r="N254" s="207">
        <v>0</v>
      </c>
      <c r="O254" s="151"/>
      <c r="P254" s="166"/>
      <c r="Q254" s="167"/>
      <c r="S254" s="37">
        <f t="shared" si="90"/>
        <v>0</v>
      </c>
      <c r="U254" s="37">
        <f>(M254+(1-M254)*(1-N254))*L254*_xlfn.XLOOKUP(BO254,Priser!$A$4:$A$15,Priser!$J$4:$J$15)</f>
        <v>0</v>
      </c>
      <c r="V254" s="37">
        <f>AQ254*(SUMIFS(Priser!$J$4:$J$15,Priser!$A$4:$A$15,BO254)-(SUMIFS(Priser!$H$4:$H$15,Priser!$A$4:$A$15,BO254)/SUMIFS(Priser!$I$4:$I$15,Priser!$A$4:$A$15,BO254)))+AP254*(SUMIFS(Priser!$J$4:$J$15,Priser!$A$4:$A$15,BO254)-Priser!$E$6/SUMIFS(Priser!$I$4:$I$15,Priser!$A$4:$A$15,BO254))+AO254*(SUMIFS(Priser!$J$4:$J$15,Priser!$A$4:$A$15,BO254)-Priser!$D$5/SUMIFS(Priser!$I$4:$I$15,Priser!$A$4:$A$15,BO254))+AN254*(SUMIFS(Priser!$J$4:$J$15,Priser!$A$4:$A$15,BO254)-Priser!$C$4/SUMIFS(Priser!$I$4:$I$15,Priser!$A$4:$A$15,BO254))+AM254*(SUMIFS(Priser!$J$4:$J$15,Priser!$A$4:$A$15,BO254)-Priser!$B$4/SUMIFS(Priser!$I$4:$I$15,Priser!$A$4:$A$15,BO254))</f>
        <v>0</v>
      </c>
      <c r="W254" s="37">
        <f t="shared" si="111"/>
        <v>0</v>
      </c>
      <c r="X254" s="37"/>
      <c r="AA254" s="37">
        <f t="shared" si="92"/>
        <v>0</v>
      </c>
      <c r="AB254" s="37">
        <f t="shared" si="120"/>
        <v>0</v>
      </c>
      <c r="AC254" s="37">
        <f t="shared" si="94"/>
        <v>0</v>
      </c>
      <c r="AD254" s="37">
        <f t="shared" si="112"/>
        <v>0</v>
      </c>
      <c r="AE254" s="37">
        <f>IF(AD254&gt;=Priser!$L$7,Priser!$M$7,IF(AD254&gt;=Priser!$L$6,Priser!$M$6,IF(AD254&gt;=Priser!$L$5,Priser!$M$5,IF(AD254&gt;=Priser!$L$4,Priser!$M$4))))</f>
        <v>0</v>
      </c>
      <c r="AF254" s="37">
        <f>AE254*SUMIFS(Priser!$J$4:$J$15,Priser!$A$4:$A$15,$BO254)*AB254</f>
        <v>0</v>
      </c>
      <c r="AG254" s="37">
        <f t="shared" si="113"/>
        <v>0</v>
      </c>
      <c r="AH254" s="37">
        <f>IF(AG254&gt;=Priser!$N$7,Priser!$O$7,IF(AG254&gt;=Priser!$N$6,Priser!$O$6,IF(AG254&gt;=Priser!$N$5,Priser!$O$5,IF(AG254&gt;=Priser!$N$4,Priser!$O$4))))</f>
        <v>0</v>
      </c>
      <c r="AI254" s="37">
        <f>AH254*SUMIFS(Priser!$J$4:$J$15,Priser!$A$4:$A$15,$BO254)*AC254</f>
        <v>0</v>
      </c>
      <c r="AJ254" s="37"/>
      <c r="AK254" s="37"/>
      <c r="AM254" s="37">
        <f t="shared" si="95"/>
        <v>0</v>
      </c>
      <c r="AN254" s="37">
        <f t="shared" si="96"/>
        <v>0</v>
      </c>
      <c r="AO254" s="37">
        <f t="shared" si="97"/>
        <v>0</v>
      </c>
      <c r="AP254" s="37">
        <f t="shared" si="98"/>
        <v>0</v>
      </c>
      <c r="AQ254" s="37">
        <f t="shared" si="99"/>
        <v>0</v>
      </c>
      <c r="AR254" s="37">
        <f t="shared" si="100"/>
        <v>0</v>
      </c>
      <c r="AS254" s="37">
        <f t="shared" si="101"/>
        <v>0</v>
      </c>
      <c r="AT254" s="37">
        <f t="shared" si="114"/>
        <v>0</v>
      </c>
      <c r="AU254" s="37">
        <f t="shared" si="115"/>
        <v>0</v>
      </c>
      <c r="AV254" s="37">
        <f t="shared" si="116"/>
        <v>0</v>
      </c>
      <c r="AW254" s="37">
        <f t="shared" si="117"/>
        <v>0</v>
      </c>
      <c r="AX254" s="37">
        <f t="shared" si="102"/>
        <v>0</v>
      </c>
      <c r="AY254" s="37"/>
      <c r="AZ254" s="37"/>
      <c r="BB254" s="37">
        <f t="shared" si="103"/>
        <v>0</v>
      </c>
      <c r="BC254" s="37">
        <f t="shared" si="104"/>
        <v>0</v>
      </c>
      <c r="BD254" s="37">
        <f t="shared" si="105"/>
        <v>0</v>
      </c>
      <c r="BE254" s="37">
        <f t="shared" si="106"/>
        <v>0</v>
      </c>
      <c r="BF254" s="37">
        <f t="shared" si="107"/>
        <v>0</v>
      </c>
      <c r="BG254" s="37">
        <f t="shared" si="108"/>
        <v>0</v>
      </c>
      <c r="BH254" s="37">
        <f t="shared" si="118"/>
        <v>0</v>
      </c>
      <c r="BJ254" s="37"/>
      <c r="BL254" s="37">
        <f>IF(Uttag!F254="",Uttag!E254,0)/IF(Uttag!$F$2=Listor!$B$5,I254,1)</f>
        <v>0</v>
      </c>
      <c r="BM254" s="37">
        <f>Uttag!F254/IF(Uttag!$F$2=Listor!$B$5,I254,1)</f>
        <v>0</v>
      </c>
      <c r="BO254" s="81">
        <f t="shared" si="109"/>
        <v>6</v>
      </c>
      <c r="BP254" s="37">
        <f>IF(OR(BO254&gt;=10,BO254&lt;=4),Indata!$B$9,Indata!$B$10)</f>
        <v>0</v>
      </c>
    </row>
    <row r="255" spans="4:68" x14ac:dyDescent="0.25">
      <c r="D255" s="148">
        <f t="shared" si="119"/>
        <v>45450</v>
      </c>
      <c r="E255" s="140"/>
      <c r="F255" s="141"/>
      <c r="G255" s="148"/>
      <c r="H255" s="37">
        <f t="shared" si="110"/>
        <v>0</v>
      </c>
      <c r="I255" s="81">
        <f>24+SUMIFS(Listor!$C$16:$C$17,Listor!$B$16:$B$17,Uttag!D255)</f>
        <v>24</v>
      </c>
      <c r="J255" s="37">
        <f t="shared" si="91"/>
        <v>0</v>
      </c>
      <c r="L255" s="160"/>
      <c r="M255" s="207">
        <v>1</v>
      </c>
      <c r="N255" s="207">
        <v>0</v>
      </c>
      <c r="O255" s="151"/>
      <c r="P255" s="166"/>
      <c r="Q255" s="167"/>
      <c r="S255" s="37">
        <f t="shared" si="90"/>
        <v>0</v>
      </c>
      <c r="U255" s="37">
        <f>(M255+(1-M255)*(1-N255))*L255*_xlfn.XLOOKUP(BO255,Priser!$A$4:$A$15,Priser!$J$4:$J$15)</f>
        <v>0</v>
      </c>
      <c r="V255" s="37">
        <f>AQ255*(SUMIFS(Priser!$J$4:$J$15,Priser!$A$4:$A$15,BO255)-(SUMIFS(Priser!$H$4:$H$15,Priser!$A$4:$A$15,BO255)/SUMIFS(Priser!$I$4:$I$15,Priser!$A$4:$A$15,BO255)))+AP255*(SUMIFS(Priser!$J$4:$J$15,Priser!$A$4:$A$15,BO255)-Priser!$E$6/SUMIFS(Priser!$I$4:$I$15,Priser!$A$4:$A$15,BO255))+AO255*(SUMIFS(Priser!$J$4:$J$15,Priser!$A$4:$A$15,BO255)-Priser!$D$5/SUMIFS(Priser!$I$4:$I$15,Priser!$A$4:$A$15,BO255))+AN255*(SUMIFS(Priser!$J$4:$J$15,Priser!$A$4:$A$15,BO255)-Priser!$C$4/SUMIFS(Priser!$I$4:$I$15,Priser!$A$4:$A$15,BO255))+AM255*(SUMIFS(Priser!$J$4:$J$15,Priser!$A$4:$A$15,BO255)-Priser!$B$4/SUMIFS(Priser!$I$4:$I$15,Priser!$A$4:$A$15,BO255))</f>
        <v>0</v>
      </c>
      <c r="W255" s="37">
        <f t="shared" si="111"/>
        <v>0</v>
      </c>
      <c r="X255" s="37"/>
      <c r="AA255" s="37">
        <f t="shared" si="92"/>
        <v>0</v>
      </c>
      <c r="AB255" s="37">
        <f t="shared" si="120"/>
        <v>0</v>
      </c>
      <c r="AC255" s="37">
        <f t="shared" si="94"/>
        <v>0</v>
      </c>
      <c r="AD255" s="37">
        <f t="shared" si="112"/>
        <v>0</v>
      </c>
      <c r="AE255" s="37">
        <f>IF(AD255&gt;=Priser!$L$7,Priser!$M$7,IF(AD255&gt;=Priser!$L$6,Priser!$M$6,IF(AD255&gt;=Priser!$L$5,Priser!$M$5,IF(AD255&gt;=Priser!$L$4,Priser!$M$4))))</f>
        <v>0</v>
      </c>
      <c r="AF255" s="37">
        <f>AE255*SUMIFS(Priser!$J$4:$J$15,Priser!$A$4:$A$15,$BO255)*AB255</f>
        <v>0</v>
      </c>
      <c r="AG255" s="37">
        <f t="shared" si="113"/>
        <v>0</v>
      </c>
      <c r="AH255" s="37">
        <f>IF(AG255&gt;=Priser!$N$7,Priser!$O$7,IF(AG255&gt;=Priser!$N$6,Priser!$O$6,IF(AG255&gt;=Priser!$N$5,Priser!$O$5,IF(AG255&gt;=Priser!$N$4,Priser!$O$4))))</f>
        <v>0</v>
      </c>
      <c r="AI255" s="37">
        <f>AH255*SUMIFS(Priser!$J$4:$J$15,Priser!$A$4:$A$15,$BO255)*AC255</f>
        <v>0</v>
      </c>
      <c r="AJ255" s="37"/>
      <c r="AK255" s="37"/>
      <c r="AM255" s="37">
        <f t="shared" si="95"/>
        <v>0</v>
      </c>
      <c r="AN255" s="37">
        <f t="shared" si="96"/>
        <v>0</v>
      </c>
      <c r="AO255" s="37">
        <f t="shared" si="97"/>
        <v>0</v>
      </c>
      <c r="AP255" s="37">
        <f t="shared" si="98"/>
        <v>0</v>
      </c>
      <c r="AQ255" s="37">
        <f t="shared" si="99"/>
        <v>0</v>
      </c>
      <c r="AR255" s="37">
        <f t="shared" si="100"/>
        <v>0</v>
      </c>
      <c r="AS255" s="37">
        <f t="shared" si="101"/>
        <v>0</v>
      </c>
      <c r="AT255" s="37">
        <f t="shared" si="114"/>
        <v>0</v>
      </c>
      <c r="AU255" s="37">
        <f t="shared" si="115"/>
        <v>0</v>
      </c>
      <c r="AV255" s="37">
        <f t="shared" si="116"/>
        <v>0</v>
      </c>
      <c r="AW255" s="37">
        <f t="shared" si="117"/>
        <v>0</v>
      </c>
      <c r="AX255" s="37">
        <f t="shared" si="102"/>
        <v>0</v>
      </c>
      <c r="AY255" s="37"/>
      <c r="AZ255" s="37"/>
      <c r="BB255" s="37">
        <f t="shared" si="103"/>
        <v>0</v>
      </c>
      <c r="BC255" s="37">
        <f t="shared" si="104"/>
        <v>0</v>
      </c>
      <c r="BD255" s="37">
        <f t="shared" si="105"/>
        <v>0</v>
      </c>
      <c r="BE255" s="37">
        <f t="shared" si="106"/>
        <v>0</v>
      </c>
      <c r="BF255" s="37">
        <f t="shared" si="107"/>
        <v>0</v>
      </c>
      <c r="BG255" s="37">
        <f t="shared" si="108"/>
        <v>0</v>
      </c>
      <c r="BH255" s="37">
        <f t="shared" si="118"/>
        <v>0</v>
      </c>
      <c r="BJ255" s="37"/>
      <c r="BL255" s="37">
        <f>IF(Uttag!F255="",Uttag!E255,0)/IF(Uttag!$F$2=Listor!$B$5,I255,1)</f>
        <v>0</v>
      </c>
      <c r="BM255" s="37">
        <f>Uttag!F255/IF(Uttag!$F$2=Listor!$B$5,I255,1)</f>
        <v>0</v>
      </c>
      <c r="BO255" s="81">
        <f t="shared" si="109"/>
        <v>6</v>
      </c>
      <c r="BP255" s="37">
        <f>IF(OR(BO255&gt;=10,BO255&lt;=4),Indata!$B$9,Indata!$B$10)</f>
        <v>0</v>
      </c>
    </row>
    <row r="256" spans="4:68" x14ac:dyDescent="0.25">
      <c r="D256" s="148">
        <f t="shared" si="119"/>
        <v>45451</v>
      </c>
      <c r="E256" s="140"/>
      <c r="F256" s="141"/>
      <c r="G256" s="148"/>
      <c r="H256" s="37">
        <f t="shared" si="110"/>
        <v>0</v>
      </c>
      <c r="I256" s="81">
        <f>24+SUMIFS(Listor!$C$16:$C$17,Listor!$B$16:$B$17,Uttag!D256)</f>
        <v>24</v>
      </c>
      <c r="J256" s="37">
        <f t="shared" si="91"/>
        <v>0</v>
      </c>
      <c r="L256" s="160"/>
      <c r="M256" s="207">
        <v>1</v>
      </c>
      <c r="N256" s="207">
        <v>0</v>
      </c>
      <c r="O256" s="151"/>
      <c r="P256" s="166"/>
      <c r="Q256" s="167"/>
      <c r="S256" s="37">
        <f t="shared" si="90"/>
        <v>0</v>
      </c>
      <c r="U256" s="37">
        <f>(M256+(1-M256)*(1-N256))*L256*_xlfn.XLOOKUP(BO256,Priser!$A$4:$A$15,Priser!$J$4:$J$15)</f>
        <v>0</v>
      </c>
      <c r="V256" s="37">
        <f>AQ256*(SUMIFS(Priser!$J$4:$J$15,Priser!$A$4:$A$15,BO256)-(SUMIFS(Priser!$H$4:$H$15,Priser!$A$4:$A$15,BO256)/SUMIFS(Priser!$I$4:$I$15,Priser!$A$4:$A$15,BO256)))+AP256*(SUMIFS(Priser!$J$4:$J$15,Priser!$A$4:$A$15,BO256)-Priser!$E$6/SUMIFS(Priser!$I$4:$I$15,Priser!$A$4:$A$15,BO256))+AO256*(SUMIFS(Priser!$J$4:$J$15,Priser!$A$4:$A$15,BO256)-Priser!$D$5/SUMIFS(Priser!$I$4:$I$15,Priser!$A$4:$A$15,BO256))+AN256*(SUMIFS(Priser!$J$4:$J$15,Priser!$A$4:$A$15,BO256)-Priser!$C$4/SUMIFS(Priser!$I$4:$I$15,Priser!$A$4:$A$15,BO256))+AM256*(SUMIFS(Priser!$J$4:$J$15,Priser!$A$4:$A$15,BO256)-Priser!$B$4/SUMIFS(Priser!$I$4:$I$15,Priser!$A$4:$A$15,BO256))</f>
        <v>0</v>
      </c>
      <c r="W256" s="37">
        <f t="shared" si="111"/>
        <v>0</v>
      </c>
      <c r="X256" s="37"/>
      <c r="AA256" s="37">
        <f t="shared" si="92"/>
        <v>0</v>
      </c>
      <c r="AB256" s="37">
        <f t="shared" si="120"/>
        <v>0</v>
      </c>
      <c r="AC256" s="37">
        <f t="shared" si="94"/>
        <v>0</v>
      </c>
      <c r="AD256" s="37">
        <f t="shared" si="112"/>
        <v>0</v>
      </c>
      <c r="AE256" s="37">
        <f>IF(AD256&gt;=Priser!$L$7,Priser!$M$7,IF(AD256&gt;=Priser!$L$6,Priser!$M$6,IF(AD256&gt;=Priser!$L$5,Priser!$M$5,IF(AD256&gt;=Priser!$L$4,Priser!$M$4))))</f>
        <v>0</v>
      </c>
      <c r="AF256" s="37">
        <f>AE256*SUMIFS(Priser!$J$4:$J$15,Priser!$A$4:$A$15,$BO256)*AB256</f>
        <v>0</v>
      </c>
      <c r="AG256" s="37">
        <f t="shared" si="113"/>
        <v>0</v>
      </c>
      <c r="AH256" s="37">
        <f>IF(AG256&gt;=Priser!$N$7,Priser!$O$7,IF(AG256&gt;=Priser!$N$6,Priser!$O$6,IF(AG256&gt;=Priser!$N$5,Priser!$O$5,IF(AG256&gt;=Priser!$N$4,Priser!$O$4))))</f>
        <v>0</v>
      </c>
      <c r="AI256" s="37">
        <f>AH256*SUMIFS(Priser!$J$4:$J$15,Priser!$A$4:$A$15,$BO256)*AC256</f>
        <v>0</v>
      </c>
      <c r="AJ256" s="37"/>
      <c r="AK256" s="37"/>
      <c r="AM256" s="37">
        <f t="shared" si="95"/>
        <v>0</v>
      </c>
      <c r="AN256" s="37">
        <f t="shared" si="96"/>
        <v>0</v>
      </c>
      <c r="AO256" s="37">
        <f t="shared" si="97"/>
        <v>0</v>
      </c>
      <c r="AP256" s="37">
        <f t="shared" si="98"/>
        <v>0</v>
      </c>
      <c r="AQ256" s="37">
        <f t="shared" si="99"/>
        <v>0</v>
      </c>
      <c r="AR256" s="37">
        <f t="shared" si="100"/>
        <v>0</v>
      </c>
      <c r="AS256" s="37">
        <f t="shared" si="101"/>
        <v>0</v>
      </c>
      <c r="AT256" s="37">
        <f t="shared" si="114"/>
        <v>0</v>
      </c>
      <c r="AU256" s="37">
        <f t="shared" si="115"/>
        <v>0</v>
      </c>
      <c r="AV256" s="37">
        <f t="shared" si="116"/>
        <v>0</v>
      </c>
      <c r="AW256" s="37">
        <f t="shared" si="117"/>
        <v>0</v>
      </c>
      <c r="AX256" s="37">
        <f t="shared" si="102"/>
        <v>0</v>
      </c>
      <c r="AY256" s="37"/>
      <c r="AZ256" s="37"/>
      <c r="BB256" s="37">
        <f t="shared" si="103"/>
        <v>0</v>
      </c>
      <c r="BC256" s="37">
        <f t="shared" si="104"/>
        <v>0</v>
      </c>
      <c r="BD256" s="37">
        <f t="shared" si="105"/>
        <v>0</v>
      </c>
      <c r="BE256" s="37">
        <f t="shared" si="106"/>
        <v>0</v>
      </c>
      <c r="BF256" s="37">
        <f t="shared" si="107"/>
        <v>0</v>
      </c>
      <c r="BG256" s="37">
        <f t="shared" si="108"/>
        <v>0</v>
      </c>
      <c r="BH256" s="37">
        <f t="shared" si="118"/>
        <v>0</v>
      </c>
      <c r="BJ256" s="37"/>
      <c r="BL256" s="37">
        <f>IF(Uttag!F256="",Uttag!E256,0)/IF(Uttag!$F$2=Listor!$B$5,I256,1)</f>
        <v>0</v>
      </c>
      <c r="BM256" s="37">
        <f>Uttag!F256/IF(Uttag!$F$2=Listor!$B$5,I256,1)</f>
        <v>0</v>
      </c>
      <c r="BO256" s="81">
        <f t="shared" si="109"/>
        <v>6</v>
      </c>
      <c r="BP256" s="37">
        <f>IF(OR(BO256&gt;=10,BO256&lt;=4),Indata!$B$9,Indata!$B$10)</f>
        <v>0</v>
      </c>
    </row>
    <row r="257" spans="4:68" x14ac:dyDescent="0.25">
      <c r="D257" s="148">
        <f t="shared" si="119"/>
        <v>45452</v>
      </c>
      <c r="E257" s="140"/>
      <c r="F257" s="141"/>
      <c r="G257" s="148"/>
      <c r="H257" s="37">
        <f t="shared" si="110"/>
        <v>0</v>
      </c>
      <c r="I257" s="81">
        <f>24+SUMIFS(Listor!$C$16:$C$17,Listor!$B$16:$B$17,Uttag!D257)</f>
        <v>24</v>
      </c>
      <c r="J257" s="37">
        <f t="shared" si="91"/>
        <v>0</v>
      </c>
      <c r="L257" s="160"/>
      <c r="M257" s="207">
        <v>1</v>
      </c>
      <c r="N257" s="207">
        <v>0</v>
      </c>
      <c r="O257" s="151"/>
      <c r="P257" s="166"/>
      <c r="Q257" s="167"/>
      <c r="S257" s="37">
        <f t="shared" si="90"/>
        <v>0</v>
      </c>
      <c r="U257" s="37">
        <f>(M257+(1-M257)*(1-N257))*L257*_xlfn.XLOOKUP(BO257,Priser!$A$4:$A$15,Priser!$J$4:$J$15)</f>
        <v>0</v>
      </c>
      <c r="V257" s="37">
        <f>AQ257*(SUMIFS(Priser!$J$4:$J$15,Priser!$A$4:$A$15,BO257)-(SUMIFS(Priser!$H$4:$H$15,Priser!$A$4:$A$15,BO257)/SUMIFS(Priser!$I$4:$I$15,Priser!$A$4:$A$15,BO257)))+AP257*(SUMIFS(Priser!$J$4:$J$15,Priser!$A$4:$A$15,BO257)-Priser!$E$6/SUMIFS(Priser!$I$4:$I$15,Priser!$A$4:$A$15,BO257))+AO257*(SUMIFS(Priser!$J$4:$J$15,Priser!$A$4:$A$15,BO257)-Priser!$D$5/SUMIFS(Priser!$I$4:$I$15,Priser!$A$4:$A$15,BO257))+AN257*(SUMIFS(Priser!$J$4:$J$15,Priser!$A$4:$A$15,BO257)-Priser!$C$4/SUMIFS(Priser!$I$4:$I$15,Priser!$A$4:$A$15,BO257))+AM257*(SUMIFS(Priser!$J$4:$J$15,Priser!$A$4:$A$15,BO257)-Priser!$B$4/SUMIFS(Priser!$I$4:$I$15,Priser!$A$4:$A$15,BO257))</f>
        <v>0</v>
      </c>
      <c r="W257" s="37">
        <f t="shared" si="111"/>
        <v>0</v>
      </c>
      <c r="X257" s="37"/>
      <c r="AA257" s="37">
        <f t="shared" si="92"/>
        <v>0</v>
      </c>
      <c r="AB257" s="37">
        <f t="shared" si="120"/>
        <v>0</v>
      </c>
      <c r="AC257" s="37">
        <f t="shared" si="94"/>
        <v>0</v>
      </c>
      <c r="AD257" s="37">
        <f t="shared" si="112"/>
        <v>0</v>
      </c>
      <c r="AE257" s="37">
        <f>IF(AD257&gt;=Priser!$L$7,Priser!$M$7,IF(AD257&gt;=Priser!$L$6,Priser!$M$6,IF(AD257&gt;=Priser!$L$5,Priser!$M$5,IF(AD257&gt;=Priser!$L$4,Priser!$M$4))))</f>
        <v>0</v>
      </c>
      <c r="AF257" s="37">
        <f>AE257*SUMIFS(Priser!$J$4:$J$15,Priser!$A$4:$A$15,$BO257)*AB257</f>
        <v>0</v>
      </c>
      <c r="AG257" s="37">
        <f t="shared" si="113"/>
        <v>0</v>
      </c>
      <c r="AH257" s="37">
        <f>IF(AG257&gt;=Priser!$N$7,Priser!$O$7,IF(AG257&gt;=Priser!$N$6,Priser!$O$6,IF(AG257&gt;=Priser!$N$5,Priser!$O$5,IF(AG257&gt;=Priser!$N$4,Priser!$O$4))))</f>
        <v>0</v>
      </c>
      <c r="AI257" s="37">
        <f>AH257*SUMIFS(Priser!$J$4:$J$15,Priser!$A$4:$A$15,$BO257)*AC257</f>
        <v>0</v>
      </c>
      <c r="AJ257" s="37"/>
      <c r="AK257" s="37"/>
      <c r="AM257" s="37">
        <f t="shared" si="95"/>
        <v>0</v>
      </c>
      <c r="AN257" s="37">
        <f t="shared" si="96"/>
        <v>0</v>
      </c>
      <c r="AO257" s="37">
        <f t="shared" si="97"/>
        <v>0</v>
      </c>
      <c r="AP257" s="37">
        <f t="shared" si="98"/>
        <v>0</v>
      </c>
      <c r="AQ257" s="37">
        <f t="shared" si="99"/>
        <v>0</v>
      </c>
      <c r="AR257" s="37">
        <f t="shared" si="100"/>
        <v>0</v>
      </c>
      <c r="AS257" s="37">
        <f t="shared" si="101"/>
        <v>0</v>
      </c>
      <c r="AT257" s="37">
        <f t="shared" si="114"/>
        <v>0</v>
      </c>
      <c r="AU257" s="37">
        <f t="shared" si="115"/>
        <v>0</v>
      </c>
      <c r="AV257" s="37">
        <f t="shared" si="116"/>
        <v>0</v>
      </c>
      <c r="AW257" s="37">
        <f t="shared" si="117"/>
        <v>0</v>
      </c>
      <c r="AX257" s="37">
        <f t="shared" si="102"/>
        <v>0</v>
      </c>
      <c r="AY257" s="37"/>
      <c r="AZ257" s="37"/>
      <c r="BB257" s="37">
        <f t="shared" si="103"/>
        <v>0</v>
      </c>
      <c r="BC257" s="37">
        <f t="shared" si="104"/>
        <v>0</v>
      </c>
      <c r="BD257" s="37">
        <f t="shared" si="105"/>
        <v>0</v>
      </c>
      <c r="BE257" s="37">
        <f t="shared" si="106"/>
        <v>0</v>
      </c>
      <c r="BF257" s="37">
        <f t="shared" si="107"/>
        <v>0</v>
      </c>
      <c r="BG257" s="37">
        <f t="shared" si="108"/>
        <v>0</v>
      </c>
      <c r="BH257" s="37">
        <f t="shared" si="118"/>
        <v>0</v>
      </c>
      <c r="BJ257" s="37"/>
      <c r="BL257" s="37">
        <f>IF(Uttag!F257="",Uttag!E257,0)/IF(Uttag!$F$2=Listor!$B$5,I257,1)</f>
        <v>0</v>
      </c>
      <c r="BM257" s="37">
        <f>Uttag!F257/IF(Uttag!$F$2=Listor!$B$5,I257,1)</f>
        <v>0</v>
      </c>
      <c r="BO257" s="81">
        <f t="shared" si="109"/>
        <v>6</v>
      </c>
      <c r="BP257" s="37">
        <f>IF(OR(BO257&gt;=10,BO257&lt;=4),Indata!$B$9,Indata!$B$10)</f>
        <v>0</v>
      </c>
    </row>
    <row r="258" spans="4:68" x14ac:dyDescent="0.25">
      <c r="D258" s="148">
        <f t="shared" si="119"/>
        <v>45453</v>
      </c>
      <c r="E258" s="140"/>
      <c r="F258" s="141"/>
      <c r="G258" s="148"/>
      <c r="H258" s="37">
        <f t="shared" si="110"/>
        <v>0</v>
      </c>
      <c r="I258" s="81">
        <f>24+SUMIFS(Listor!$C$16:$C$17,Listor!$B$16:$B$17,Uttag!D258)</f>
        <v>24</v>
      </c>
      <c r="J258" s="37">
        <f t="shared" si="91"/>
        <v>0</v>
      </c>
      <c r="L258" s="160"/>
      <c r="M258" s="207">
        <v>1</v>
      </c>
      <c r="N258" s="207">
        <v>0</v>
      </c>
      <c r="O258" s="151"/>
      <c r="P258" s="166"/>
      <c r="Q258" s="167"/>
      <c r="S258" s="37">
        <f t="shared" si="90"/>
        <v>0</v>
      </c>
      <c r="U258" s="37">
        <f>(M258+(1-M258)*(1-N258))*L258*_xlfn.XLOOKUP(BO258,Priser!$A$4:$A$15,Priser!$J$4:$J$15)</f>
        <v>0</v>
      </c>
      <c r="V258" s="37">
        <f>AQ258*(SUMIFS(Priser!$J$4:$J$15,Priser!$A$4:$A$15,BO258)-(SUMIFS(Priser!$H$4:$H$15,Priser!$A$4:$A$15,BO258)/SUMIFS(Priser!$I$4:$I$15,Priser!$A$4:$A$15,BO258)))+AP258*(SUMIFS(Priser!$J$4:$J$15,Priser!$A$4:$A$15,BO258)-Priser!$E$6/SUMIFS(Priser!$I$4:$I$15,Priser!$A$4:$A$15,BO258))+AO258*(SUMIFS(Priser!$J$4:$J$15,Priser!$A$4:$A$15,BO258)-Priser!$D$5/SUMIFS(Priser!$I$4:$I$15,Priser!$A$4:$A$15,BO258))+AN258*(SUMIFS(Priser!$J$4:$J$15,Priser!$A$4:$A$15,BO258)-Priser!$C$4/SUMIFS(Priser!$I$4:$I$15,Priser!$A$4:$A$15,BO258))+AM258*(SUMIFS(Priser!$J$4:$J$15,Priser!$A$4:$A$15,BO258)-Priser!$B$4/SUMIFS(Priser!$I$4:$I$15,Priser!$A$4:$A$15,BO258))</f>
        <v>0</v>
      </c>
      <c r="W258" s="37">
        <f t="shared" si="111"/>
        <v>0</v>
      </c>
      <c r="X258" s="37"/>
      <c r="AA258" s="37">
        <f t="shared" si="92"/>
        <v>0</v>
      </c>
      <c r="AB258" s="37">
        <f t="shared" si="120"/>
        <v>0</v>
      </c>
      <c r="AC258" s="37">
        <f t="shared" si="94"/>
        <v>0</v>
      </c>
      <c r="AD258" s="37">
        <f t="shared" si="112"/>
        <v>0</v>
      </c>
      <c r="AE258" s="37">
        <f>IF(AD258&gt;=Priser!$L$7,Priser!$M$7,IF(AD258&gt;=Priser!$L$6,Priser!$M$6,IF(AD258&gt;=Priser!$L$5,Priser!$M$5,IF(AD258&gt;=Priser!$L$4,Priser!$M$4))))</f>
        <v>0</v>
      </c>
      <c r="AF258" s="37">
        <f>AE258*SUMIFS(Priser!$J$4:$J$15,Priser!$A$4:$A$15,$BO258)*AB258</f>
        <v>0</v>
      </c>
      <c r="AG258" s="37">
        <f t="shared" si="113"/>
        <v>0</v>
      </c>
      <c r="AH258" s="37">
        <f>IF(AG258&gt;=Priser!$N$7,Priser!$O$7,IF(AG258&gt;=Priser!$N$6,Priser!$O$6,IF(AG258&gt;=Priser!$N$5,Priser!$O$5,IF(AG258&gt;=Priser!$N$4,Priser!$O$4))))</f>
        <v>0</v>
      </c>
      <c r="AI258" s="37">
        <f>AH258*SUMIFS(Priser!$J$4:$J$15,Priser!$A$4:$A$15,$BO258)*AC258</f>
        <v>0</v>
      </c>
      <c r="AJ258" s="37"/>
      <c r="AK258" s="37"/>
      <c r="AM258" s="37">
        <f t="shared" si="95"/>
        <v>0</v>
      </c>
      <c r="AN258" s="37">
        <f t="shared" si="96"/>
        <v>0</v>
      </c>
      <c r="AO258" s="37">
        <f t="shared" si="97"/>
        <v>0</v>
      </c>
      <c r="AP258" s="37">
        <f t="shared" si="98"/>
        <v>0</v>
      </c>
      <c r="AQ258" s="37">
        <f t="shared" si="99"/>
        <v>0</v>
      </c>
      <c r="AR258" s="37">
        <f t="shared" si="100"/>
        <v>0</v>
      </c>
      <c r="AS258" s="37">
        <f t="shared" si="101"/>
        <v>0</v>
      </c>
      <c r="AT258" s="37">
        <f t="shared" si="114"/>
        <v>0</v>
      </c>
      <c r="AU258" s="37">
        <f t="shared" si="115"/>
        <v>0</v>
      </c>
      <c r="AV258" s="37">
        <f t="shared" si="116"/>
        <v>0</v>
      </c>
      <c r="AW258" s="37">
        <f t="shared" si="117"/>
        <v>0</v>
      </c>
      <c r="AX258" s="37">
        <f t="shared" si="102"/>
        <v>0</v>
      </c>
      <c r="AY258" s="37"/>
      <c r="AZ258" s="37"/>
      <c r="BB258" s="37">
        <f t="shared" si="103"/>
        <v>0</v>
      </c>
      <c r="BC258" s="37">
        <f t="shared" si="104"/>
        <v>0</v>
      </c>
      <c r="BD258" s="37">
        <f t="shared" si="105"/>
        <v>0</v>
      </c>
      <c r="BE258" s="37">
        <f t="shared" si="106"/>
        <v>0</v>
      </c>
      <c r="BF258" s="37">
        <f t="shared" si="107"/>
        <v>0</v>
      </c>
      <c r="BG258" s="37">
        <f t="shared" si="108"/>
        <v>0</v>
      </c>
      <c r="BH258" s="37">
        <f t="shared" si="118"/>
        <v>0</v>
      </c>
      <c r="BJ258" s="37"/>
      <c r="BL258" s="37">
        <f>IF(Uttag!F258="",Uttag!E258,0)/IF(Uttag!$F$2=Listor!$B$5,I258,1)</f>
        <v>0</v>
      </c>
      <c r="BM258" s="37">
        <f>Uttag!F258/IF(Uttag!$F$2=Listor!$B$5,I258,1)</f>
        <v>0</v>
      </c>
      <c r="BO258" s="81">
        <f t="shared" si="109"/>
        <v>6</v>
      </c>
      <c r="BP258" s="37">
        <f>IF(OR(BO258&gt;=10,BO258&lt;=4),Indata!$B$9,Indata!$B$10)</f>
        <v>0</v>
      </c>
    </row>
    <row r="259" spans="4:68" x14ac:dyDescent="0.25">
      <c r="D259" s="148">
        <f t="shared" si="119"/>
        <v>45454</v>
      </c>
      <c r="E259" s="140"/>
      <c r="F259" s="141"/>
      <c r="G259" s="148"/>
      <c r="H259" s="37">
        <f t="shared" si="110"/>
        <v>0</v>
      </c>
      <c r="I259" s="81">
        <f>24+SUMIFS(Listor!$C$16:$C$17,Listor!$B$16:$B$17,Uttag!D259)</f>
        <v>24</v>
      </c>
      <c r="J259" s="37">
        <f t="shared" si="91"/>
        <v>0</v>
      </c>
      <c r="L259" s="160"/>
      <c r="M259" s="207">
        <v>1</v>
      </c>
      <c r="N259" s="207">
        <v>0</v>
      </c>
      <c r="O259" s="151"/>
      <c r="P259" s="166"/>
      <c r="Q259" s="167"/>
      <c r="S259" s="37">
        <f t="shared" si="90"/>
        <v>0</v>
      </c>
      <c r="U259" s="37">
        <f>(M259+(1-M259)*(1-N259))*L259*_xlfn.XLOOKUP(BO259,Priser!$A$4:$A$15,Priser!$J$4:$J$15)</f>
        <v>0</v>
      </c>
      <c r="V259" s="37">
        <f>AQ259*(SUMIFS(Priser!$J$4:$J$15,Priser!$A$4:$A$15,BO259)-(SUMIFS(Priser!$H$4:$H$15,Priser!$A$4:$A$15,BO259)/SUMIFS(Priser!$I$4:$I$15,Priser!$A$4:$A$15,BO259)))+AP259*(SUMIFS(Priser!$J$4:$J$15,Priser!$A$4:$A$15,BO259)-Priser!$E$6/SUMIFS(Priser!$I$4:$I$15,Priser!$A$4:$A$15,BO259))+AO259*(SUMIFS(Priser!$J$4:$J$15,Priser!$A$4:$A$15,BO259)-Priser!$D$5/SUMIFS(Priser!$I$4:$I$15,Priser!$A$4:$A$15,BO259))+AN259*(SUMIFS(Priser!$J$4:$J$15,Priser!$A$4:$A$15,BO259)-Priser!$C$4/SUMIFS(Priser!$I$4:$I$15,Priser!$A$4:$A$15,BO259))+AM259*(SUMIFS(Priser!$J$4:$J$15,Priser!$A$4:$A$15,BO259)-Priser!$B$4/SUMIFS(Priser!$I$4:$I$15,Priser!$A$4:$A$15,BO259))</f>
        <v>0</v>
      </c>
      <c r="W259" s="37">
        <f t="shared" si="111"/>
        <v>0</v>
      </c>
      <c r="X259" s="37"/>
      <c r="AA259" s="37">
        <f t="shared" si="92"/>
        <v>0</v>
      </c>
      <c r="AB259" s="37">
        <f t="shared" si="120"/>
        <v>0</v>
      </c>
      <c r="AC259" s="37">
        <f t="shared" si="94"/>
        <v>0</v>
      </c>
      <c r="AD259" s="37">
        <f t="shared" si="112"/>
        <v>0</v>
      </c>
      <c r="AE259" s="37">
        <f>IF(AD259&gt;=Priser!$L$7,Priser!$M$7,IF(AD259&gt;=Priser!$L$6,Priser!$M$6,IF(AD259&gt;=Priser!$L$5,Priser!$M$5,IF(AD259&gt;=Priser!$L$4,Priser!$M$4))))</f>
        <v>0</v>
      </c>
      <c r="AF259" s="37">
        <f>AE259*SUMIFS(Priser!$J$4:$J$15,Priser!$A$4:$A$15,$BO259)*AB259</f>
        <v>0</v>
      </c>
      <c r="AG259" s="37">
        <f t="shared" si="113"/>
        <v>0</v>
      </c>
      <c r="AH259" s="37">
        <f>IF(AG259&gt;=Priser!$N$7,Priser!$O$7,IF(AG259&gt;=Priser!$N$6,Priser!$O$6,IF(AG259&gt;=Priser!$N$5,Priser!$O$5,IF(AG259&gt;=Priser!$N$4,Priser!$O$4))))</f>
        <v>0</v>
      </c>
      <c r="AI259" s="37">
        <f>AH259*SUMIFS(Priser!$J$4:$J$15,Priser!$A$4:$A$15,$BO259)*AC259</f>
        <v>0</v>
      </c>
      <c r="AJ259" s="37"/>
      <c r="AK259" s="37"/>
      <c r="AM259" s="37">
        <f t="shared" si="95"/>
        <v>0</v>
      </c>
      <c r="AN259" s="37">
        <f t="shared" si="96"/>
        <v>0</v>
      </c>
      <c r="AO259" s="37">
        <f t="shared" si="97"/>
        <v>0</v>
      </c>
      <c r="AP259" s="37">
        <f t="shared" si="98"/>
        <v>0</v>
      </c>
      <c r="AQ259" s="37">
        <f t="shared" si="99"/>
        <v>0</v>
      </c>
      <c r="AR259" s="37">
        <f t="shared" si="100"/>
        <v>0</v>
      </c>
      <c r="AS259" s="37">
        <f t="shared" si="101"/>
        <v>0</v>
      </c>
      <c r="AT259" s="37">
        <f t="shared" si="114"/>
        <v>0</v>
      </c>
      <c r="AU259" s="37">
        <f t="shared" si="115"/>
        <v>0</v>
      </c>
      <c r="AV259" s="37">
        <f t="shared" si="116"/>
        <v>0</v>
      </c>
      <c r="AW259" s="37">
        <f t="shared" si="117"/>
        <v>0</v>
      </c>
      <c r="AX259" s="37">
        <f t="shared" si="102"/>
        <v>0</v>
      </c>
      <c r="AY259" s="37"/>
      <c r="AZ259" s="37"/>
      <c r="BB259" s="37">
        <f t="shared" si="103"/>
        <v>0</v>
      </c>
      <c r="BC259" s="37">
        <f t="shared" si="104"/>
        <v>0</v>
      </c>
      <c r="BD259" s="37">
        <f t="shared" si="105"/>
        <v>0</v>
      </c>
      <c r="BE259" s="37">
        <f t="shared" si="106"/>
        <v>0</v>
      </c>
      <c r="BF259" s="37">
        <f t="shared" si="107"/>
        <v>0</v>
      </c>
      <c r="BG259" s="37">
        <f t="shared" si="108"/>
        <v>0</v>
      </c>
      <c r="BH259" s="37">
        <f t="shared" si="118"/>
        <v>0</v>
      </c>
      <c r="BJ259" s="37"/>
      <c r="BL259" s="37">
        <f>IF(Uttag!F259="",Uttag!E259,0)/IF(Uttag!$F$2=Listor!$B$5,I259,1)</f>
        <v>0</v>
      </c>
      <c r="BM259" s="37">
        <f>Uttag!F259/IF(Uttag!$F$2=Listor!$B$5,I259,1)</f>
        <v>0</v>
      </c>
      <c r="BO259" s="81">
        <f t="shared" si="109"/>
        <v>6</v>
      </c>
      <c r="BP259" s="37">
        <f>IF(OR(BO259&gt;=10,BO259&lt;=4),Indata!$B$9,Indata!$B$10)</f>
        <v>0</v>
      </c>
    </row>
    <row r="260" spans="4:68" x14ac:dyDescent="0.25">
      <c r="D260" s="148">
        <f t="shared" si="119"/>
        <v>45455</v>
      </c>
      <c r="E260" s="140"/>
      <c r="F260" s="141"/>
      <c r="G260" s="148"/>
      <c r="H260" s="37">
        <f t="shared" si="110"/>
        <v>0</v>
      </c>
      <c r="I260" s="81">
        <f>24+SUMIFS(Listor!$C$16:$C$17,Listor!$B$16:$B$17,Uttag!D260)</f>
        <v>24</v>
      </c>
      <c r="J260" s="37">
        <f t="shared" si="91"/>
        <v>0</v>
      </c>
      <c r="L260" s="160"/>
      <c r="M260" s="207">
        <v>1</v>
      </c>
      <c r="N260" s="207">
        <v>0</v>
      </c>
      <c r="O260" s="151"/>
      <c r="P260" s="166"/>
      <c r="Q260" s="167"/>
      <c r="S260" s="37">
        <f t="shared" ref="S260:S323" si="121">BH260</f>
        <v>0</v>
      </c>
      <c r="U260" s="37">
        <f>(M260+(1-M260)*(1-N260))*L260*_xlfn.XLOOKUP(BO260,Priser!$A$4:$A$15,Priser!$J$4:$J$15)</f>
        <v>0</v>
      </c>
      <c r="V260" s="37">
        <f>AQ260*(SUMIFS(Priser!$J$4:$J$15,Priser!$A$4:$A$15,BO260)-(SUMIFS(Priser!$H$4:$H$15,Priser!$A$4:$A$15,BO260)/SUMIFS(Priser!$I$4:$I$15,Priser!$A$4:$A$15,BO260)))+AP260*(SUMIFS(Priser!$J$4:$J$15,Priser!$A$4:$A$15,BO260)-Priser!$E$6/SUMIFS(Priser!$I$4:$I$15,Priser!$A$4:$A$15,BO260))+AO260*(SUMIFS(Priser!$J$4:$J$15,Priser!$A$4:$A$15,BO260)-Priser!$D$5/SUMIFS(Priser!$I$4:$I$15,Priser!$A$4:$A$15,BO260))+AN260*(SUMIFS(Priser!$J$4:$J$15,Priser!$A$4:$A$15,BO260)-Priser!$C$4/SUMIFS(Priser!$I$4:$I$15,Priser!$A$4:$A$15,BO260))+AM260*(SUMIFS(Priser!$J$4:$J$15,Priser!$A$4:$A$15,BO260)-Priser!$B$4/SUMIFS(Priser!$I$4:$I$15,Priser!$A$4:$A$15,BO260))</f>
        <v>0</v>
      </c>
      <c r="W260" s="37">
        <f t="shared" si="111"/>
        <v>0</v>
      </c>
      <c r="X260" s="37"/>
      <c r="AA260" s="37">
        <f t="shared" si="92"/>
        <v>0</v>
      </c>
      <c r="AB260" s="37">
        <f t="shared" si="120"/>
        <v>0</v>
      </c>
      <c r="AC260" s="37">
        <f t="shared" si="94"/>
        <v>0</v>
      </c>
      <c r="AD260" s="37">
        <f t="shared" si="112"/>
        <v>0</v>
      </c>
      <c r="AE260" s="37">
        <f>IF(AD260&gt;=Priser!$L$7,Priser!$M$7,IF(AD260&gt;=Priser!$L$6,Priser!$M$6,IF(AD260&gt;=Priser!$L$5,Priser!$M$5,IF(AD260&gt;=Priser!$L$4,Priser!$M$4))))</f>
        <v>0</v>
      </c>
      <c r="AF260" s="37">
        <f>AE260*SUMIFS(Priser!$J$4:$J$15,Priser!$A$4:$A$15,$BO260)*AB260</f>
        <v>0</v>
      </c>
      <c r="AG260" s="37">
        <f t="shared" si="113"/>
        <v>0</v>
      </c>
      <c r="AH260" s="37">
        <f>IF(AG260&gt;=Priser!$N$7,Priser!$O$7,IF(AG260&gt;=Priser!$N$6,Priser!$O$6,IF(AG260&gt;=Priser!$N$5,Priser!$O$5,IF(AG260&gt;=Priser!$N$4,Priser!$O$4))))</f>
        <v>0</v>
      </c>
      <c r="AI260" s="37">
        <f>AH260*SUMIFS(Priser!$J$4:$J$15,Priser!$A$4:$A$15,$BO260)*AC260</f>
        <v>0</v>
      </c>
      <c r="AJ260" s="37"/>
      <c r="AK260" s="37"/>
      <c r="AM260" s="37">
        <f t="shared" si="95"/>
        <v>0</v>
      </c>
      <c r="AN260" s="37">
        <f t="shared" si="96"/>
        <v>0</v>
      </c>
      <c r="AO260" s="37">
        <f t="shared" si="97"/>
        <v>0</v>
      </c>
      <c r="AP260" s="37">
        <f t="shared" si="98"/>
        <v>0</v>
      </c>
      <c r="AQ260" s="37">
        <f t="shared" si="99"/>
        <v>0</v>
      </c>
      <c r="AR260" s="37">
        <f t="shared" si="100"/>
        <v>0</v>
      </c>
      <c r="AS260" s="37">
        <f t="shared" si="101"/>
        <v>0</v>
      </c>
      <c r="AT260" s="37">
        <f t="shared" si="114"/>
        <v>0</v>
      </c>
      <c r="AU260" s="37">
        <f t="shared" si="115"/>
        <v>0</v>
      </c>
      <c r="AV260" s="37">
        <f t="shared" si="116"/>
        <v>0</v>
      </c>
      <c r="AW260" s="37">
        <f t="shared" si="117"/>
        <v>0</v>
      </c>
      <c r="AX260" s="37">
        <f t="shared" si="102"/>
        <v>0</v>
      </c>
      <c r="AY260" s="37"/>
      <c r="AZ260" s="37"/>
      <c r="BB260" s="37">
        <f t="shared" si="103"/>
        <v>0</v>
      </c>
      <c r="BC260" s="37">
        <f t="shared" si="104"/>
        <v>0</v>
      </c>
      <c r="BD260" s="37">
        <f t="shared" si="105"/>
        <v>0</v>
      </c>
      <c r="BE260" s="37">
        <f t="shared" si="106"/>
        <v>0</v>
      </c>
      <c r="BF260" s="37">
        <f t="shared" si="107"/>
        <v>0</v>
      </c>
      <c r="BG260" s="37">
        <f t="shared" si="108"/>
        <v>0</v>
      </c>
      <c r="BH260" s="37">
        <f t="shared" si="118"/>
        <v>0</v>
      </c>
      <c r="BJ260" s="37"/>
      <c r="BL260" s="37">
        <f>IF(Uttag!F260="",Uttag!E260,0)/IF(Uttag!$F$2=Listor!$B$5,I260,1)</f>
        <v>0</v>
      </c>
      <c r="BM260" s="37">
        <f>Uttag!F260/IF(Uttag!$F$2=Listor!$B$5,I260,1)</f>
        <v>0</v>
      </c>
      <c r="BO260" s="81">
        <f t="shared" si="109"/>
        <v>6</v>
      </c>
      <c r="BP260" s="37">
        <f>IF(OR(BO260&gt;=10,BO260&lt;=4),Indata!$B$9,Indata!$B$10)</f>
        <v>0</v>
      </c>
    </row>
    <row r="261" spans="4:68" x14ac:dyDescent="0.25">
      <c r="D261" s="148">
        <f t="shared" si="119"/>
        <v>45456</v>
      </c>
      <c r="E261" s="140"/>
      <c r="F261" s="141"/>
      <c r="G261" s="148"/>
      <c r="H261" s="37">
        <f t="shared" si="110"/>
        <v>0</v>
      </c>
      <c r="I261" s="81">
        <f>24+SUMIFS(Listor!$C$16:$C$17,Listor!$B$16:$B$17,Uttag!D261)</f>
        <v>24</v>
      </c>
      <c r="J261" s="37">
        <f t="shared" ref="J261:J324" si="122">SUM(BL261:BM261)</f>
        <v>0</v>
      </c>
      <c r="L261" s="160"/>
      <c r="M261" s="207">
        <v>1</v>
      </c>
      <c r="N261" s="207">
        <v>0</v>
      </c>
      <c r="O261" s="151"/>
      <c r="P261" s="166"/>
      <c r="Q261" s="167"/>
      <c r="S261" s="37">
        <f t="shared" si="121"/>
        <v>0</v>
      </c>
      <c r="U261" s="37">
        <f>(M261+(1-M261)*(1-N261))*L261*_xlfn.XLOOKUP(BO261,Priser!$A$4:$A$15,Priser!$J$4:$J$15)</f>
        <v>0</v>
      </c>
      <c r="V261" s="37">
        <f>AQ261*(SUMIFS(Priser!$J$4:$J$15,Priser!$A$4:$A$15,BO261)-(SUMIFS(Priser!$H$4:$H$15,Priser!$A$4:$A$15,BO261)/SUMIFS(Priser!$I$4:$I$15,Priser!$A$4:$A$15,BO261)))+AP261*(SUMIFS(Priser!$J$4:$J$15,Priser!$A$4:$A$15,BO261)-Priser!$E$6/SUMIFS(Priser!$I$4:$I$15,Priser!$A$4:$A$15,BO261))+AO261*(SUMIFS(Priser!$J$4:$J$15,Priser!$A$4:$A$15,BO261)-Priser!$D$5/SUMIFS(Priser!$I$4:$I$15,Priser!$A$4:$A$15,BO261))+AN261*(SUMIFS(Priser!$J$4:$J$15,Priser!$A$4:$A$15,BO261)-Priser!$C$4/SUMIFS(Priser!$I$4:$I$15,Priser!$A$4:$A$15,BO261))+AM261*(SUMIFS(Priser!$J$4:$J$15,Priser!$A$4:$A$15,BO261)-Priser!$B$4/SUMIFS(Priser!$I$4:$I$15,Priser!$A$4:$A$15,BO261))</f>
        <v>0</v>
      </c>
      <c r="W261" s="37">
        <f t="shared" si="111"/>
        <v>0</v>
      </c>
      <c r="X261" s="37"/>
      <c r="AA261" s="37">
        <f t="shared" ref="AA261:AA324" si="123">MAX(J261-BH261,0)</f>
        <v>0</v>
      </c>
      <c r="AB261" s="37">
        <f t="shared" si="120"/>
        <v>0</v>
      </c>
      <c r="AC261" s="37">
        <f t="shared" ref="AC261:AC324" si="124">MAX(J261-BP261,0)</f>
        <v>0</v>
      </c>
      <c r="AD261" s="37">
        <f t="shared" si="112"/>
        <v>0</v>
      </c>
      <c r="AE261" s="37">
        <f>IF(AD261&gt;=Priser!$L$7,Priser!$M$7,IF(AD261&gt;=Priser!$L$6,Priser!$M$6,IF(AD261&gt;=Priser!$L$5,Priser!$M$5,IF(AD261&gt;=Priser!$L$4,Priser!$M$4))))</f>
        <v>0</v>
      </c>
      <c r="AF261" s="37">
        <f>AE261*SUMIFS(Priser!$J$4:$J$15,Priser!$A$4:$A$15,$BO261)*AB261</f>
        <v>0</v>
      </c>
      <c r="AG261" s="37">
        <f t="shared" si="113"/>
        <v>0</v>
      </c>
      <c r="AH261" s="37">
        <f>IF(AG261&gt;=Priser!$N$7,Priser!$O$7,IF(AG261&gt;=Priser!$N$6,Priser!$O$6,IF(AG261&gt;=Priser!$N$5,Priser!$O$5,IF(AG261&gt;=Priser!$N$4,Priser!$O$4))))</f>
        <v>0</v>
      </c>
      <c r="AI261" s="37">
        <f>AH261*SUMIFS(Priser!$J$4:$J$15,Priser!$A$4:$A$15,$BO261)*AC261</f>
        <v>0</v>
      </c>
      <c r="AJ261" s="37"/>
      <c r="AK261" s="37"/>
      <c r="AM261" s="37">
        <f t="shared" ref="AM261:AM324" si="125">IF(AND((P261-SUM(AN261:AR261)&gt;0),(AS261-(P261-SUM(AN261:AR261))&gt;0)),P261-SUM(AN261:AR261),IF((P261-SUM(AN261:AR261))&gt;0,AS261,0))</f>
        <v>0</v>
      </c>
      <c r="AN261" s="37">
        <f t="shared" ref="AN261:AN324" si="126">IF(AND((P261-SUM(AO261:AR261)&gt;0),(AT261-(P261-SUM(AO261:AR261))&gt;0)),P261-SUM(AO261:AR261),IF((P261-SUM(AO261:AR261))&gt;0,AT261,0))</f>
        <v>0</v>
      </c>
      <c r="AO261" s="37">
        <f t="shared" ref="AO261:AO324" si="127">IF(AND((P261-SUM(AP261:AR261)&gt;0),(AU261-(P261-SUM(AP261:AR261))&gt;0)),P261-SUM(AP261:AR261),IF((P261-SUM(AP261:AR261))&gt;0,AU261,0))</f>
        <v>0</v>
      </c>
      <c r="AP261" s="37">
        <f t="shared" ref="AP261:AP324" si="128">IF(AND((P261-SUM(AQ261:AR261)&gt;0),(AV261-(P261-SUM(AQ261:AR261))&gt;0)),P261-SUM(AQ261:AR261),IF((P261-SUM(AQ261:AR261))&gt;0,AV261,0))</f>
        <v>0</v>
      </c>
      <c r="AQ261" s="37">
        <f t="shared" ref="AQ261:AQ324" si="129">IF(AND((P261-AR261)&gt;0,(AW261-(P261-AR261))&gt;0),(P261-AR261),IF((P261-AR261)&gt;0,AW261,0))</f>
        <v>0</v>
      </c>
      <c r="AR261" s="37">
        <f t="shared" ref="AR261:AR324" si="130">IF(AND(L261&gt;0,(L261-P261)&gt;0),P261,L261)</f>
        <v>0</v>
      </c>
      <c r="AS261" s="37">
        <f t="shared" ref="AS261:AS324" si="131">B$8</f>
        <v>0</v>
      </c>
      <c r="AT261" s="37">
        <f t="shared" si="114"/>
        <v>0</v>
      </c>
      <c r="AU261" s="37">
        <f t="shared" si="115"/>
        <v>0</v>
      </c>
      <c r="AV261" s="37">
        <f t="shared" si="116"/>
        <v>0</v>
      </c>
      <c r="AW261" s="37">
        <f t="shared" si="117"/>
        <v>0</v>
      </c>
      <c r="AX261" s="37">
        <f t="shared" ref="AX261:AX324" si="132">Q261+L261</f>
        <v>0</v>
      </c>
      <c r="AY261" s="37"/>
      <c r="AZ261" s="37"/>
      <c r="BB261" s="37">
        <f t="shared" ref="BB261:BB324" si="133">MAX(AS261-AM261,0)</f>
        <v>0</v>
      </c>
      <c r="BC261" s="37">
        <f t="shared" ref="BC261:BC324" si="134">MAX(AT261-AN261,0)</f>
        <v>0</v>
      </c>
      <c r="BD261" s="37">
        <f t="shared" ref="BD261:BD324" si="135">MAX(AU261-AO261,0)</f>
        <v>0</v>
      </c>
      <c r="BE261" s="37">
        <f t="shared" ref="BE261:BE324" si="136">MAX(AV261-AP261,0)</f>
        <v>0</v>
      </c>
      <c r="BF261" s="37">
        <f t="shared" ref="BF261:BF324" si="137">MAX(AW261-AQ261,0)</f>
        <v>0</v>
      </c>
      <c r="BG261" s="37">
        <f t="shared" ref="BG261:BG324" si="138">MAX(AX261-AR261,0)</f>
        <v>0</v>
      </c>
      <c r="BH261" s="37">
        <f t="shared" si="118"/>
        <v>0</v>
      </c>
      <c r="BJ261" s="37"/>
      <c r="BL261" s="37">
        <f>IF(Uttag!F261="",Uttag!E261,0)/IF(Uttag!$F$2=Listor!$B$5,I261,1)</f>
        <v>0</v>
      </c>
      <c r="BM261" s="37">
        <f>Uttag!F261/IF(Uttag!$F$2=Listor!$B$5,I261,1)</f>
        <v>0</v>
      </c>
      <c r="BO261" s="81">
        <f t="shared" ref="BO261:BO324" si="139">MONTH(D261)</f>
        <v>6</v>
      </c>
      <c r="BP261" s="37">
        <f>IF(OR(BO261&gt;=10,BO261&lt;=4),Indata!$B$9,Indata!$B$10)</f>
        <v>0</v>
      </c>
    </row>
    <row r="262" spans="4:68" x14ac:dyDescent="0.25">
      <c r="D262" s="148">
        <f t="shared" si="119"/>
        <v>45457</v>
      </c>
      <c r="E262" s="140"/>
      <c r="F262" s="141"/>
      <c r="G262" s="148"/>
      <c r="H262" s="37">
        <f t="shared" ref="H262:H325" si="140">I262*J262</f>
        <v>0</v>
      </c>
      <c r="I262" s="81">
        <f>24+SUMIFS(Listor!$C$16:$C$17,Listor!$B$16:$B$17,Uttag!D262)</f>
        <v>24</v>
      </c>
      <c r="J262" s="37">
        <f t="shared" si="122"/>
        <v>0</v>
      </c>
      <c r="L262" s="160"/>
      <c r="M262" s="207">
        <v>1</v>
      </c>
      <c r="N262" s="207">
        <v>0</v>
      </c>
      <c r="O262" s="151"/>
      <c r="P262" s="166"/>
      <c r="Q262" s="167"/>
      <c r="S262" s="37">
        <f t="shared" si="121"/>
        <v>0</v>
      </c>
      <c r="U262" s="37">
        <f>(M262+(1-M262)*(1-N262))*L262*_xlfn.XLOOKUP(BO262,Priser!$A$4:$A$15,Priser!$J$4:$J$15)</f>
        <v>0</v>
      </c>
      <c r="V262" s="37">
        <f>AQ262*(SUMIFS(Priser!$J$4:$J$15,Priser!$A$4:$A$15,BO262)-(SUMIFS(Priser!$H$4:$H$15,Priser!$A$4:$A$15,BO262)/SUMIFS(Priser!$I$4:$I$15,Priser!$A$4:$A$15,BO262)))+AP262*(SUMIFS(Priser!$J$4:$J$15,Priser!$A$4:$A$15,BO262)-Priser!$E$6/SUMIFS(Priser!$I$4:$I$15,Priser!$A$4:$A$15,BO262))+AO262*(SUMIFS(Priser!$J$4:$J$15,Priser!$A$4:$A$15,BO262)-Priser!$D$5/SUMIFS(Priser!$I$4:$I$15,Priser!$A$4:$A$15,BO262))+AN262*(SUMIFS(Priser!$J$4:$J$15,Priser!$A$4:$A$15,BO262)-Priser!$C$4/SUMIFS(Priser!$I$4:$I$15,Priser!$A$4:$A$15,BO262))+AM262*(SUMIFS(Priser!$J$4:$J$15,Priser!$A$4:$A$15,BO262)-Priser!$B$4/SUMIFS(Priser!$I$4:$I$15,Priser!$A$4:$A$15,BO262))</f>
        <v>0</v>
      </c>
      <c r="W262" s="37">
        <f t="shared" ref="W262:W325" si="141">AF262+AI262</f>
        <v>0</v>
      </c>
      <c r="X262" s="37"/>
      <c r="AA262" s="37">
        <f t="shared" si="123"/>
        <v>0</v>
      </c>
      <c r="AB262" s="37">
        <f t="shared" si="120"/>
        <v>0</v>
      </c>
      <c r="AC262" s="37">
        <f t="shared" si="124"/>
        <v>0</v>
      </c>
      <c r="AD262" s="37">
        <f t="shared" ref="AD262:AD325" si="142">COUNTIFS(AB262,"&gt;0")+IF(BO262=BO261,AD261,0)</f>
        <v>0</v>
      </c>
      <c r="AE262" s="37">
        <f>IF(AD262&gt;=Priser!$L$7,Priser!$M$7,IF(AD262&gt;=Priser!$L$6,Priser!$M$6,IF(AD262&gt;=Priser!$L$5,Priser!$M$5,IF(AD262&gt;=Priser!$L$4,Priser!$M$4))))</f>
        <v>0</v>
      </c>
      <c r="AF262" s="37">
        <f>AE262*SUMIFS(Priser!$J$4:$J$15,Priser!$A$4:$A$15,$BO262)*AB262</f>
        <v>0</v>
      </c>
      <c r="AG262" s="37">
        <f t="shared" ref="AG262:AG325" si="143">COUNTIFS(AC262,"&gt;0")+IF(BO262=BO261,AG261,0)</f>
        <v>0</v>
      </c>
      <c r="AH262" s="37">
        <f>IF(AG262&gt;=Priser!$N$7,Priser!$O$7,IF(AG262&gt;=Priser!$N$6,Priser!$O$6,IF(AG262&gt;=Priser!$N$5,Priser!$O$5,IF(AG262&gt;=Priser!$N$4,Priser!$O$4))))</f>
        <v>0</v>
      </c>
      <c r="AI262" s="37">
        <f>AH262*SUMIFS(Priser!$J$4:$J$15,Priser!$A$4:$A$15,$BO262)*AC262</f>
        <v>0</v>
      </c>
      <c r="AJ262" s="37"/>
      <c r="AK262" s="37"/>
      <c r="AM262" s="37">
        <f t="shared" si="125"/>
        <v>0</v>
      </c>
      <c r="AN262" s="37">
        <f t="shared" si="126"/>
        <v>0</v>
      </c>
      <c r="AO262" s="37">
        <f t="shared" si="127"/>
        <v>0</v>
      </c>
      <c r="AP262" s="37">
        <f t="shared" si="128"/>
        <v>0</v>
      </c>
      <c r="AQ262" s="37">
        <f t="shared" si="129"/>
        <v>0</v>
      </c>
      <c r="AR262" s="37">
        <f t="shared" si="130"/>
        <v>0</v>
      </c>
      <c r="AS262" s="37">
        <f t="shared" si="131"/>
        <v>0</v>
      </c>
      <c r="AT262" s="37">
        <f t="shared" ref="AT262:AT325" si="144">IF(OR(BO262&gt;=10,BO262&lt;=4),B$9,$B$12)</f>
        <v>0</v>
      </c>
      <c r="AU262" s="37">
        <f t="shared" ref="AU262:AU325" si="145">IF(OR(BO262&gt;=11,BO262&lt;=3),B$10,)</f>
        <v>0</v>
      </c>
      <c r="AV262" s="37">
        <f t="shared" ref="AV262:AV325" si="146">IF(OR(BO262=12,BO262&lt;=2),B$11,)</f>
        <v>0</v>
      </c>
      <c r="AW262" s="37">
        <f t="shared" ref="AW262:AW325" si="147">_xlfn.XLOOKUP(BO262,$C$14:$C$25,$B$14:$B$25)</f>
        <v>0</v>
      </c>
      <c r="AX262" s="37">
        <f t="shared" si="132"/>
        <v>0</v>
      </c>
      <c r="AY262" s="37"/>
      <c r="AZ262" s="37"/>
      <c r="BB262" s="37">
        <f t="shared" si="133"/>
        <v>0</v>
      </c>
      <c r="BC262" s="37">
        <f t="shared" si="134"/>
        <v>0</v>
      </c>
      <c r="BD262" s="37">
        <f t="shared" si="135"/>
        <v>0</v>
      </c>
      <c r="BE262" s="37">
        <f t="shared" si="136"/>
        <v>0</v>
      </c>
      <c r="BF262" s="37">
        <f t="shared" si="137"/>
        <v>0</v>
      </c>
      <c r="BG262" s="37">
        <f t="shared" si="138"/>
        <v>0</v>
      </c>
      <c r="BH262" s="37">
        <f t="shared" ref="BH262:BH325" si="148">SUM(BB262:BG262)</f>
        <v>0</v>
      </c>
      <c r="BJ262" s="37"/>
      <c r="BL262" s="37">
        <f>IF(Uttag!F262="",Uttag!E262,0)/IF(Uttag!$F$2=Listor!$B$5,I262,1)</f>
        <v>0</v>
      </c>
      <c r="BM262" s="37">
        <f>Uttag!F262/IF(Uttag!$F$2=Listor!$B$5,I262,1)</f>
        <v>0</v>
      </c>
      <c r="BO262" s="81">
        <f t="shared" si="139"/>
        <v>6</v>
      </c>
      <c r="BP262" s="37">
        <f>IF(OR(BO262&gt;=10,BO262&lt;=4),Indata!$B$9,Indata!$B$10)</f>
        <v>0</v>
      </c>
    </row>
    <row r="263" spans="4:68" x14ac:dyDescent="0.25">
      <c r="D263" s="148">
        <f t="shared" ref="D263:D326" si="149">D262+1</f>
        <v>45458</v>
      </c>
      <c r="E263" s="140"/>
      <c r="F263" s="141"/>
      <c r="G263" s="148"/>
      <c r="H263" s="37">
        <f t="shared" si="140"/>
        <v>0</v>
      </c>
      <c r="I263" s="81">
        <f>24+SUMIFS(Listor!$C$16:$C$17,Listor!$B$16:$B$17,Uttag!D263)</f>
        <v>24</v>
      </c>
      <c r="J263" s="37">
        <f t="shared" si="122"/>
        <v>0</v>
      </c>
      <c r="L263" s="160"/>
      <c r="M263" s="207">
        <v>1</v>
      </c>
      <c r="N263" s="207">
        <v>0</v>
      </c>
      <c r="O263" s="151"/>
      <c r="P263" s="166"/>
      <c r="Q263" s="167"/>
      <c r="S263" s="37">
        <f t="shared" si="121"/>
        <v>0</v>
      </c>
      <c r="U263" s="37">
        <f>(M263+(1-M263)*(1-N263))*L263*_xlfn.XLOOKUP(BO263,Priser!$A$4:$A$15,Priser!$J$4:$J$15)</f>
        <v>0</v>
      </c>
      <c r="V263" s="37">
        <f>AQ263*(SUMIFS(Priser!$J$4:$J$15,Priser!$A$4:$A$15,BO263)-(SUMIFS(Priser!$H$4:$H$15,Priser!$A$4:$A$15,BO263)/SUMIFS(Priser!$I$4:$I$15,Priser!$A$4:$A$15,BO263)))+AP263*(SUMIFS(Priser!$J$4:$J$15,Priser!$A$4:$A$15,BO263)-Priser!$E$6/SUMIFS(Priser!$I$4:$I$15,Priser!$A$4:$A$15,BO263))+AO263*(SUMIFS(Priser!$J$4:$J$15,Priser!$A$4:$A$15,BO263)-Priser!$D$5/SUMIFS(Priser!$I$4:$I$15,Priser!$A$4:$A$15,BO263))+AN263*(SUMIFS(Priser!$J$4:$J$15,Priser!$A$4:$A$15,BO263)-Priser!$C$4/SUMIFS(Priser!$I$4:$I$15,Priser!$A$4:$A$15,BO263))+AM263*(SUMIFS(Priser!$J$4:$J$15,Priser!$A$4:$A$15,BO263)-Priser!$B$4/SUMIFS(Priser!$I$4:$I$15,Priser!$A$4:$A$15,BO263))</f>
        <v>0</v>
      </c>
      <c r="W263" s="37">
        <f t="shared" si="141"/>
        <v>0</v>
      </c>
      <c r="X263" s="37"/>
      <c r="AA263" s="37">
        <f t="shared" si="123"/>
        <v>0</v>
      </c>
      <c r="AB263" s="37">
        <f t="shared" si="120"/>
        <v>0</v>
      </c>
      <c r="AC263" s="37">
        <f t="shared" si="124"/>
        <v>0</v>
      </c>
      <c r="AD263" s="37">
        <f t="shared" si="142"/>
        <v>0</v>
      </c>
      <c r="AE263" s="37">
        <f>IF(AD263&gt;=Priser!$L$7,Priser!$M$7,IF(AD263&gt;=Priser!$L$6,Priser!$M$6,IF(AD263&gt;=Priser!$L$5,Priser!$M$5,IF(AD263&gt;=Priser!$L$4,Priser!$M$4))))</f>
        <v>0</v>
      </c>
      <c r="AF263" s="37">
        <f>AE263*SUMIFS(Priser!$J$4:$J$15,Priser!$A$4:$A$15,$BO263)*AB263</f>
        <v>0</v>
      </c>
      <c r="AG263" s="37">
        <f t="shared" si="143"/>
        <v>0</v>
      </c>
      <c r="AH263" s="37">
        <f>IF(AG263&gt;=Priser!$N$7,Priser!$O$7,IF(AG263&gt;=Priser!$N$6,Priser!$O$6,IF(AG263&gt;=Priser!$N$5,Priser!$O$5,IF(AG263&gt;=Priser!$N$4,Priser!$O$4))))</f>
        <v>0</v>
      </c>
      <c r="AI263" s="37">
        <f>AH263*SUMIFS(Priser!$J$4:$J$15,Priser!$A$4:$A$15,$BO263)*AC263</f>
        <v>0</v>
      </c>
      <c r="AJ263" s="37"/>
      <c r="AK263" s="37"/>
      <c r="AM263" s="37">
        <f t="shared" si="125"/>
        <v>0</v>
      </c>
      <c r="AN263" s="37">
        <f t="shared" si="126"/>
        <v>0</v>
      </c>
      <c r="AO263" s="37">
        <f t="shared" si="127"/>
        <v>0</v>
      </c>
      <c r="AP263" s="37">
        <f t="shared" si="128"/>
        <v>0</v>
      </c>
      <c r="AQ263" s="37">
        <f t="shared" si="129"/>
        <v>0</v>
      </c>
      <c r="AR263" s="37">
        <f t="shared" si="130"/>
        <v>0</v>
      </c>
      <c r="AS263" s="37">
        <f t="shared" si="131"/>
        <v>0</v>
      </c>
      <c r="AT263" s="37">
        <f t="shared" si="144"/>
        <v>0</v>
      </c>
      <c r="AU263" s="37">
        <f t="shared" si="145"/>
        <v>0</v>
      </c>
      <c r="AV263" s="37">
        <f t="shared" si="146"/>
        <v>0</v>
      </c>
      <c r="AW263" s="37">
        <f t="shared" si="147"/>
        <v>0</v>
      </c>
      <c r="AX263" s="37">
        <f t="shared" si="132"/>
        <v>0</v>
      </c>
      <c r="AY263" s="37"/>
      <c r="AZ263" s="37"/>
      <c r="BB263" s="37">
        <f t="shared" si="133"/>
        <v>0</v>
      </c>
      <c r="BC263" s="37">
        <f t="shared" si="134"/>
        <v>0</v>
      </c>
      <c r="BD263" s="37">
        <f t="shared" si="135"/>
        <v>0</v>
      </c>
      <c r="BE263" s="37">
        <f t="shared" si="136"/>
        <v>0</v>
      </c>
      <c r="BF263" s="37">
        <f t="shared" si="137"/>
        <v>0</v>
      </c>
      <c r="BG263" s="37">
        <f t="shared" si="138"/>
        <v>0</v>
      </c>
      <c r="BH263" s="37">
        <f t="shared" si="148"/>
        <v>0</v>
      </c>
      <c r="BJ263" s="37"/>
      <c r="BL263" s="37">
        <f>IF(Uttag!F263="",Uttag!E263,0)/IF(Uttag!$F$2=Listor!$B$5,I263,1)</f>
        <v>0</v>
      </c>
      <c r="BM263" s="37">
        <f>Uttag!F263/IF(Uttag!$F$2=Listor!$B$5,I263,1)</f>
        <v>0</v>
      </c>
      <c r="BO263" s="81">
        <f t="shared" si="139"/>
        <v>6</v>
      </c>
      <c r="BP263" s="37">
        <f>IF(OR(BO263&gt;=10,BO263&lt;=4),Indata!$B$9,Indata!$B$10)</f>
        <v>0</v>
      </c>
    </row>
    <row r="264" spans="4:68" x14ac:dyDescent="0.25">
      <c r="D264" s="148">
        <f t="shared" si="149"/>
        <v>45459</v>
      </c>
      <c r="E264" s="140"/>
      <c r="F264" s="141"/>
      <c r="G264" s="148"/>
      <c r="H264" s="37">
        <f t="shared" si="140"/>
        <v>0</v>
      </c>
      <c r="I264" s="81">
        <f>24+SUMIFS(Listor!$C$16:$C$17,Listor!$B$16:$B$17,Uttag!D264)</f>
        <v>24</v>
      </c>
      <c r="J264" s="37">
        <f t="shared" si="122"/>
        <v>0</v>
      </c>
      <c r="L264" s="160"/>
      <c r="M264" s="207">
        <v>1</v>
      </c>
      <c r="N264" s="207">
        <v>0</v>
      </c>
      <c r="O264" s="151"/>
      <c r="P264" s="166"/>
      <c r="Q264" s="167"/>
      <c r="S264" s="37">
        <f t="shared" si="121"/>
        <v>0</v>
      </c>
      <c r="U264" s="37">
        <f>(M264+(1-M264)*(1-N264))*L264*_xlfn.XLOOKUP(BO264,Priser!$A$4:$A$15,Priser!$J$4:$J$15)</f>
        <v>0</v>
      </c>
      <c r="V264" s="37">
        <f>AQ264*(SUMIFS(Priser!$J$4:$J$15,Priser!$A$4:$A$15,BO264)-(SUMIFS(Priser!$H$4:$H$15,Priser!$A$4:$A$15,BO264)/SUMIFS(Priser!$I$4:$I$15,Priser!$A$4:$A$15,BO264)))+AP264*(SUMIFS(Priser!$J$4:$J$15,Priser!$A$4:$A$15,BO264)-Priser!$E$6/SUMIFS(Priser!$I$4:$I$15,Priser!$A$4:$A$15,BO264))+AO264*(SUMIFS(Priser!$J$4:$J$15,Priser!$A$4:$A$15,BO264)-Priser!$D$5/SUMIFS(Priser!$I$4:$I$15,Priser!$A$4:$A$15,BO264))+AN264*(SUMIFS(Priser!$J$4:$J$15,Priser!$A$4:$A$15,BO264)-Priser!$C$4/SUMIFS(Priser!$I$4:$I$15,Priser!$A$4:$A$15,BO264))+AM264*(SUMIFS(Priser!$J$4:$J$15,Priser!$A$4:$A$15,BO264)-Priser!$B$4/SUMIFS(Priser!$I$4:$I$15,Priser!$A$4:$A$15,BO264))</f>
        <v>0</v>
      </c>
      <c r="W264" s="37">
        <f t="shared" si="141"/>
        <v>0</v>
      </c>
      <c r="X264" s="37"/>
      <c r="AA264" s="37">
        <f t="shared" si="123"/>
        <v>0</v>
      </c>
      <c r="AB264" s="37">
        <f t="shared" si="120"/>
        <v>0</v>
      </c>
      <c r="AC264" s="37">
        <f t="shared" si="124"/>
        <v>0</v>
      </c>
      <c r="AD264" s="37">
        <f t="shared" si="142"/>
        <v>0</v>
      </c>
      <c r="AE264" s="37">
        <f>IF(AD264&gt;=Priser!$L$7,Priser!$M$7,IF(AD264&gt;=Priser!$L$6,Priser!$M$6,IF(AD264&gt;=Priser!$L$5,Priser!$M$5,IF(AD264&gt;=Priser!$L$4,Priser!$M$4))))</f>
        <v>0</v>
      </c>
      <c r="AF264" s="37">
        <f>AE264*SUMIFS(Priser!$J$4:$J$15,Priser!$A$4:$A$15,$BO264)*AB264</f>
        <v>0</v>
      </c>
      <c r="AG264" s="37">
        <f t="shared" si="143"/>
        <v>0</v>
      </c>
      <c r="AH264" s="37">
        <f>IF(AG264&gt;=Priser!$N$7,Priser!$O$7,IF(AG264&gt;=Priser!$N$6,Priser!$O$6,IF(AG264&gt;=Priser!$N$5,Priser!$O$5,IF(AG264&gt;=Priser!$N$4,Priser!$O$4))))</f>
        <v>0</v>
      </c>
      <c r="AI264" s="37">
        <f>AH264*SUMIFS(Priser!$J$4:$J$15,Priser!$A$4:$A$15,$BO264)*AC264</f>
        <v>0</v>
      </c>
      <c r="AJ264" s="37"/>
      <c r="AK264" s="37"/>
      <c r="AM264" s="37">
        <f t="shared" si="125"/>
        <v>0</v>
      </c>
      <c r="AN264" s="37">
        <f t="shared" si="126"/>
        <v>0</v>
      </c>
      <c r="AO264" s="37">
        <f t="shared" si="127"/>
        <v>0</v>
      </c>
      <c r="AP264" s="37">
        <f t="shared" si="128"/>
        <v>0</v>
      </c>
      <c r="AQ264" s="37">
        <f t="shared" si="129"/>
        <v>0</v>
      </c>
      <c r="AR264" s="37">
        <f t="shared" si="130"/>
        <v>0</v>
      </c>
      <c r="AS264" s="37">
        <f t="shared" si="131"/>
        <v>0</v>
      </c>
      <c r="AT264" s="37">
        <f t="shared" si="144"/>
        <v>0</v>
      </c>
      <c r="AU264" s="37">
        <f t="shared" si="145"/>
        <v>0</v>
      </c>
      <c r="AV264" s="37">
        <f t="shared" si="146"/>
        <v>0</v>
      </c>
      <c r="AW264" s="37">
        <f t="shared" si="147"/>
        <v>0</v>
      </c>
      <c r="AX264" s="37">
        <f t="shared" si="132"/>
        <v>0</v>
      </c>
      <c r="AY264" s="37"/>
      <c r="AZ264" s="37"/>
      <c r="BB264" s="37">
        <f t="shared" si="133"/>
        <v>0</v>
      </c>
      <c r="BC264" s="37">
        <f t="shared" si="134"/>
        <v>0</v>
      </c>
      <c r="BD264" s="37">
        <f t="shared" si="135"/>
        <v>0</v>
      </c>
      <c r="BE264" s="37">
        <f t="shared" si="136"/>
        <v>0</v>
      </c>
      <c r="BF264" s="37">
        <f t="shared" si="137"/>
        <v>0</v>
      </c>
      <c r="BG264" s="37">
        <f t="shared" si="138"/>
        <v>0</v>
      </c>
      <c r="BH264" s="37">
        <f t="shared" si="148"/>
        <v>0</v>
      </c>
      <c r="BJ264" s="37"/>
      <c r="BL264" s="37">
        <f>IF(Uttag!F264="",Uttag!E264,0)/IF(Uttag!$F$2=Listor!$B$5,I264,1)</f>
        <v>0</v>
      </c>
      <c r="BM264" s="37">
        <f>Uttag!F264/IF(Uttag!$F$2=Listor!$B$5,I264,1)</f>
        <v>0</v>
      </c>
      <c r="BO264" s="81">
        <f t="shared" si="139"/>
        <v>6</v>
      </c>
      <c r="BP264" s="37">
        <f>IF(OR(BO264&gt;=10,BO264&lt;=4),Indata!$B$9,Indata!$B$10)</f>
        <v>0</v>
      </c>
    </row>
    <row r="265" spans="4:68" x14ac:dyDescent="0.25">
      <c r="D265" s="148">
        <f t="shared" si="149"/>
        <v>45460</v>
      </c>
      <c r="E265" s="140"/>
      <c r="F265" s="141"/>
      <c r="G265" s="148"/>
      <c r="H265" s="37">
        <f t="shared" si="140"/>
        <v>0</v>
      </c>
      <c r="I265" s="81">
        <f>24+SUMIFS(Listor!$C$16:$C$17,Listor!$B$16:$B$17,Uttag!D265)</f>
        <v>24</v>
      </c>
      <c r="J265" s="37">
        <f t="shared" si="122"/>
        <v>0</v>
      </c>
      <c r="L265" s="160"/>
      <c r="M265" s="207">
        <v>1</v>
      </c>
      <c r="N265" s="207">
        <v>0</v>
      </c>
      <c r="O265" s="151"/>
      <c r="P265" s="166"/>
      <c r="Q265" s="167"/>
      <c r="S265" s="37">
        <f t="shared" si="121"/>
        <v>0</v>
      </c>
      <c r="U265" s="37">
        <f>(M265+(1-M265)*(1-N265))*L265*_xlfn.XLOOKUP(BO265,Priser!$A$4:$A$15,Priser!$J$4:$J$15)</f>
        <v>0</v>
      </c>
      <c r="V265" s="37">
        <f>AQ265*(SUMIFS(Priser!$J$4:$J$15,Priser!$A$4:$A$15,BO265)-(SUMIFS(Priser!$H$4:$H$15,Priser!$A$4:$A$15,BO265)/SUMIFS(Priser!$I$4:$I$15,Priser!$A$4:$A$15,BO265)))+AP265*(SUMIFS(Priser!$J$4:$J$15,Priser!$A$4:$A$15,BO265)-Priser!$E$6/SUMIFS(Priser!$I$4:$I$15,Priser!$A$4:$A$15,BO265))+AO265*(SUMIFS(Priser!$J$4:$J$15,Priser!$A$4:$A$15,BO265)-Priser!$D$5/SUMIFS(Priser!$I$4:$I$15,Priser!$A$4:$A$15,BO265))+AN265*(SUMIFS(Priser!$J$4:$J$15,Priser!$A$4:$A$15,BO265)-Priser!$C$4/SUMIFS(Priser!$I$4:$I$15,Priser!$A$4:$A$15,BO265))+AM265*(SUMIFS(Priser!$J$4:$J$15,Priser!$A$4:$A$15,BO265)-Priser!$B$4/SUMIFS(Priser!$I$4:$I$15,Priser!$A$4:$A$15,BO265))</f>
        <v>0</v>
      </c>
      <c r="W265" s="37">
        <f t="shared" si="141"/>
        <v>0</v>
      </c>
      <c r="X265" s="37"/>
      <c r="AA265" s="37">
        <f t="shared" si="123"/>
        <v>0</v>
      </c>
      <c r="AB265" s="37">
        <f t="shared" si="120"/>
        <v>0</v>
      </c>
      <c r="AC265" s="37">
        <f t="shared" si="124"/>
        <v>0</v>
      </c>
      <c r="AD265" s="37">
        <f t="shared" si="142"/>
        <v>0</v>
      </c>
      <c r="AE265" s="37">
        <f>IF(AD265&gt;=Priser!$L$7,Priser!$M$7,IF(AD265&gt;=Priser!$L$6,Priser!$M$6,IF(AD265&gt;=Priser!$L$5,Priser!$M$5,IF(AD265&gt;=Priser!$L$4,Priser!$M$4))))</f>
        <v>0</v>
      </c>
      <c r="AF265" s="37">
        <f>AE265*SUMIFS(Priser!$J$4:$J$15,Priser!$A$4:$A$15,$BO265)*AB265</f>
        <v>0</v>
      </c>
      <c r="AG265" s="37">
        <f t="shared" si="143"/>
        <v>0</v>
      </c>
      <c r="AH265" s="37">
        <f>IF(AG265&gt;=Priser!$N$7,Priser!$O$7,IF(AG265&gt;=Priser!$N$6,Priser!$O$6,IF(AG265&gt;=Priser!$N$5,Priser!$O$5,IF(AG265&gt;=Priser!$N$4,Priser!$O$4))))</f>
        <v>0</v>
      </c>
      <c r="AI265" s="37">
        <f>AH265*SUMIFS(Priser!$J$4:$J$15,Priser!$A$4:$A$15,$BO265)*AC265</f>
        <v>0</v>
      </c>
      <c r="AJ265" s="37"/>
      <c r="AK265" s="37"/>
      <c r="AM265" s="37">
        <f t="shared" si="125"/>
        <v>0</v>
      </c>
      <c r="AN265" s="37">
        <f t="shared" si="126"/>
        <v>0</v>
      </c>
      <c r="AO265" s="37">
        <f t="shared" si="127"/>
        <v>0</v>
      </c>
      <c r="AP265" s="37">
        <f t="shared" si="128"/>
        <v>0</v>
      </c>
      <c r="AQ265" s="37">
        <f t="shared" si="129"/>
        <v>0</v>
      </c>
      <c r="AR265" s="37">
        <f t="shared" si="130"/>
        <v>0</v>
      </c>
      <c r="AS265" s="37">
        <f t="shared" si="131"/>
        <v>0</v>
      </c>
      <c r="AT265" s="37">
        <f t="shared" si="144"/>
        <v>0</v>
      </c>
      <c r="AU265" s="37">
        <f t="shared" si="145"/>
        <v>0</v>
      </c>
      <c r="AV265" s="37">
        <f t="shared" si="146"/>
        <v>0</v>
      </c>
      <c r="AW265" s="37">
        <f t="shared" si="147"/>
        <v>0</v>
      </c>
      <c r="AX265" s="37">
        <f t="shared" si="132"/>
        <v>0</v>
      </c>
      <c r="AY265" s="37"/>
      <c r="AZ265" s="37"/>
      <c r="BB265" s="37">
        <f t="shared" si="133"/>
        <v>0</v>
      </c>
      <c r="BC265" s="37">
        <f t="shared" si="134"/>
        <v>0</v>
      </c>
      <c r="BD265" s="37">
        <f t="shared" si="135"/>
        <v>0</v>
      </c>
      <c r="BE265" s="37">
        <f t="shared" si="136"/>
        <v>0</v>
      </c>
      <c r="BF265" s="37">
        <f t="shared" si="137"/>
        <v>0</v>
      </c>
      <c r="BG265" s="37">
        <f t="shared" si="138"/>
        <v>0</v>
      </c>
      <c r="BH265" s="37">
        <f t="shared" si="148"/>
        <v>0</v>
      </c>
      <c r="BJ265" s="37"/>
      <c r="BL265" s="37">
        <f>IF(Uttag!F265="",Uttag!E265,0)/IF(Uttag!$F$2=Listor!$B$5,I265,1)</f>
        <v>0</v>
      </c>
      <c r="BM265" s="37">
        <f>Uttag!F265/IF(Uttag!$F$2=Listor!$B$5,I265,1)</f>
        <v>0</v>
      </c>
      <c r="BO265" s="81">
        <f t="shared" si="139"/>
        <v>6</v>
      </c>
      <c r="BP265" s="37">
        <f>IF(OR(BO265&gt;=10,BO265&lt;=4),Indata!$B$9,Indata!$B$10)</f>
        <v>0</v>
      </c>
    </row>
    <row r="266" spans="4:68" x14ac:dyDescent="0.25">
      <c r="D266" s="148">
        <f t="shared" si="149"/>
        <v>45461</v>
      </c>
      <c r="E266" s="140"/>
      <c r="F266" s="141"/>
      <c r="G266" s="148"/>
      <c r="H266" s="37">
        <f t="shared" si="140"/>
        <v>0</v>
      </c>
      <c r="I266" s="81">
        <f>24+SUMIFS(Listor!$C$16:$C$17,Listor!$B$16:$B$17,Uttag!D266)</f>
        <v>24</v>
      </c>
      <c r="J266" s="37">
        <f t="shared" si="122"/>
        <v>0</v>
      </c>
      <c r="L266" s="160"/>
      <c r="M266" s="207">
        <v>1</v>
      </c>
      <c r="N266" s="207">
        <v>0</v>
      </c>
      <c r="O266" s="151"/>
      <c r="P266" s="166"/>
      <c r="Q266" s="167"/>
      <c r="S266" s="37">
        <f t="shared" si="121"/>
        <v>0</v>
      </c>
      <c r="U266" s="37">
        <f>(M266+(1-M266)*(1-N266))*L266*_xlfn.XLOOKUP(BO266,Priser!$A$4:$A$15,Priser!$J$4:$J$15)</f>
        <v>0</v>
      </c>
      <c r="V266" s="37">
        <f>AQ266*(SUMIFS(Priser!$J$4:$J$15,Priser!$A$4:$A$15,BO266)-(SUMIFS(Priser!$H$4:$H$15,Priser!$A$4:$A$15,BO266)/SUMIFS(Priser!$I$4:$I$15,Priser!$A$4:$A$15,BO266)))+AP266*(SUMIFS(Priser!$J$4:$J$15,Priser!$A$4:$A$15,BO266)-Priser!$E$6/SUMIFS(Priser!$I$4:$I$15,Priser!$A$4:$A$15,BO266))+AO266*(SUMIFS(Priser!$J$4:$J$15,Priser!$A$4:$A$15,BO266)-Priser!$D$5/SUMIFS(Priser!$I$4:$I$15,Priser!$A$4:$A$15,BO266))+AN266*(SUMIFS(Priser!$J$4:$J$15,Priser!$A$4:$A$15,BO266)-Priser!$C$4/SUMIFS(Priser!$I$4:$I$15,Priser!$A$4:$A$15,BO266))+AM266*(SUMIFS(Priser!$J$4:$J$15,Priser!$A$4:$A$15,BO266)-Priser!$B$4/SUMIFS(Priser!$I$4:$I$15,Priser!$A$4:$A$15,BO266))</f>
        <v>0</v>
      </c>
      <c r="W266" s="37">
        <f t="shared" si="141"/>
        <v>0</v>
      </c>
      <c r="X266" s="37"/>
      <c r="AA266" s="37">
        <f t="shared" si="123"/>
        <v>0</v>
      </c>
      <c r="AB266" s="37">
        <f t="shared" si="120"/>
        <v>0</v>
      </c>
      <c r="AC266" s="37">
        <f t="shared" si="124"/>
        <v>0</v>
      </c>
      <c r="AD266" s="37">
        <f t="shared" si="142"/>
        <v>0</v>
      </c>
      <c r="AE266" s="37">
        <f>IF(AD266&gt;=Priser!$L$7,Priser!$M$7,IF(AD266&gt;=Priser!$L$6,Priser!$M$6,IF(AD266&gt;=Priser!$L$5,Priser!$M$5,IF(AD266&gt;=Priser!$L$4,Priser!$M$4))))</f>
        <v>0</v>
      </c>
      <c r="AF266" s="37">
        <f>AE266*SUMIFS(Priser!$J$4:$J$15,Priser!$A$4:$A$15,$BO266)*AB266</f>
        <v>0</v>
      </c>
      <c r="AG266" s="37">
        <f t="shared" si="143"/>
        <v>0</v>
      </c>
      <c r="AH266" s="37">
        <f>IF(AG266&gt;=Priser!$N$7,Priser!$O$7,IF(AG266&gt;=Priser!$N$6,Priser!$O$6,IF(AG266&gt;=Priser!$N$5,Priser!$O$5,IF(AG266&gt;=Priser!$N$4,Priser!$O$4))))</f>
        <v>0</v>
      </c>
      <c r="AI266" s="37">
        <f>AH266*SUMIFS(Priser!$J$4:$J$15,Priser!$A$4:$A$15,$BO266)*AC266</f>
        <v>0</v>
      </c>
      <c r="AJ266" s="37"/>
      <c r="AK266" s="37"/>
      <c r="AM266" s="37">
        <f t="shared" si="125"/>
        <v>0</v>
      </c>
      <c r="AN266" s="37">
        <f t="shared" si="126"/>
        <v>0</v>
      </c>
      <c r="AO266" s="37">
        <f t="shared" si="127"/>
        <v>0</v>
      </c>
      <c r="AP266" s="37">
        <f t="shared" si="128"/>
        <v>0</v>
      </c>
      <c r="AQ266" s="37">
        <f t="shared" si="129"/>
        <v>0</v>
      </c>
      <c r="AR266" s="37">
        <f t="shared" si="130"/>
        <v>0</v>
      </c>
      <c r="AS266" s="37">
        <f t="shared" si="131"/>
        <v>0</v>
      </c>
      <c r="AT266" s="37">
        <f t="shared" si="144"/>
        <v>0</v>
      </c>
      <c r="AU266" s="37">
        <f t="shared" si="145"/>
        <v>0</v>
      </c>
      <c r="AV266" s="37">
        <f t="shared" si="146"/>
        <v>0</v>
      </c>
      <c r="AW266" s="37">
        <f t="shared" si="147"/>
        <v>0</v>
      </c>
      <c r="AX266" s="37">
        <f t="shared" si="132"/>
        <v>0</v>
      </c>
      <c r="AY266" s="37"/>
      <c r="AZ266" s="37"/>
      <c r="BB266" s="37">
        <f t="shared" si="133"/>
        <v>0</v>
      </c>
      <c r="BC266" s="37">
        <f t="shared" si="134"/>
        <v>0</v>
      </c>
      <c r="BD266" s="37">
        <f t="shared" si="135"/>
        <v>0</v>
      </c>
      <c r="BE266" s="37">
        <f t="shared" si="136"/>
        <v>0</v>
      </c>
      <c r="BF266" s="37">
        <f t="shared" si="137"/>
        <v>0</v>
      </c>
      <c r="BG266" s="37">
        <f t="shared" si="138"/>
        <v>0</v>
      </c>
      <c r="BH266" s="37">
        <f t="shared" si="148"/>
        <v>0</v>
      </c>
      <c r="BJ266" s="37"/>
      <c r="BL266" s="37">
        <f>IF(Uttag!F266="",Uttag!E266,0)/IF(Uttag!$F$2=Listor!$B$5,I266,1)</f>
        <v>0</v>
      </c>
      <c r="BM266" s="37">
        <f>Uttag!F266/IF(Uttag!$F$2=Listor!$B$5,I266,1)</f>
        <v>0</v>
      </c>
      <c r="BO266" s="81">
        <f t="shared" si="139"/>
        <v>6</v>
      </c>
      <c r="BP266" s="37">
        <f>IF(OR(BO266&gt;=10,BO266&lt;=4),Indata!$B$9,Indata!$B$10)</f>
        <v>0</v>
      </c>
    </row>
    <row r="267" spans="4:68" x14ac:dyDescent="0.25">
      <c r="D267" s="148">
        <f t="shared" si="149"/>
        <v>45462</v>
      </c>
      <c r="E267" s="140"/>
      <c r="F267" s="141"/>
      <c r="G267" s="148"/>
      <c r="H267" s="37">
        <f t="shared" si="140"/>
        <v>0</v>
      </c>
      <c r="I267" s="81">
        <f>24+SUMIFS(Listor!$C$16:$C$17,Listor!$B$16:$B$17,Uttag!D267)</f>
        <v>24</v>
      </c>
      <c r="J267" s="37">
        <f t="shared" si="122"/>
        <v>0</v>
      </c>
      <c r="L267" s="160"/>
      <c r="M267" s="207">
        <v>1</v>
      </c>
      <c r="N267" s="207">
        <v>0</v>
      </c>
      <c r="O267" s="151"/>
      <c r="P267" s="166"/>
      <c r="Q267" s="167"/>
      <c r="S267" s="37">
        <f t="shared" si="121"/>
        <v>0</v>
      </c>
      <c r="U267" s="37">
        <f>(M267+(1-M267)*(1-N267))*L267*_xlfn.XLOOKUP(BO267,Priser!$A$4:$A$15,Priser!$J$4:$J$15)</f>
        <v>0</v>
      </c>
      <c r="V267" s="37">
        <f>AQ267*(SUMIFS(Priser!$J$4:$J$15,Priser!$A$4:$A$15,BO267)-(SUMIFS(Priser!$H$4:$H$15,Priser!$A$4:$A$15,BO267)/SUMIFS(Priser!$I$4:$I$15,Priser!$A$4:$A$15,BO267)))+AP267*(SUMIFS(Priser!$J$4:$J$15,Priser!$A$4:$A$15,BO267)-Priser!$E$6/SUMIFS(Priser!$I$4:$I$15,Priser!$A$4:$A$15,BO267))+AO267*(SUMIFS(Priser!$J$4:$J$15,Priser!$A$4:$A$15,BO267)-Priser!$D$5/SUMIFS(Priser!$I$4:$I$15,Priser!$A$4:$A$15,BO267))+AN267*(SUMIFS(Priser!$J$4:$J$15,Priser!$A$4:$A$15,BO267)-Priser!$C$4/SUMIFS(Priser!$I$4:$I$15,Priser!$A$4:$A$15,BO267))+AM267*(SUMIFS(Priser!$J$4:$J$15,Priser!$A$4:$A$15,BO267)-Priser!$B$4/SUMIFS(Priser!$I$4:$I$15,Priser!$A$4:$A$15,BO267))</f>
        <v>0</v>
      </c>
      <c r="W267" s="37">
        <f t="shared" si="141"/>
        <v>0</v>
      </c>
      <c r="X267" s="37"/>
      <c r="AA267" s="37">
        <f t="shared" si="123"/>
        <v>0</v>
      </c>
      <c r="AB267" s="37">
        <f t="shared" si="120"/>
        <v>0</v>
      </c>
      <c r="AC267" s="37">
        <f t="shared" si="124"/>
        <v>0</v>
      </c>
      <c r="AD267" s="37">
        <f t="shared" si="142"/>
        <v>0</v>
      </c>
      <c r="AE267" s="37">
        <f>IF(AD267&gt;=Priser!$L$7,Priser!$M$7,IF(AD267&gt;=Priser!$L$6,Priser!$M$6,IF(AD267&gt;=Priser!$L$5,Priser!$M$5,IF(AD267&gt;=Priser!$L$4,Priser!$M$4))))</f>
        <v>0</v>
      </c>
      <c r="AF267" s="37">
        <f>AE267*SUMIFS(Priser!$J$4:$J$15,Priser!$A$4:$A$15,$BO267)*AB267</f>
        <v>0</v>
      </c>
      <c r="AG267" s="37">
        <f t="shared" si="143"/>
        <v>0</v>
      </c>
      <c r="AH267" s="37">
        <f>IF(AG267&gt;=Priser!$N$7,Priser!$O$7,IF(AG267&gt;=Priser!$N$6,Priser!$O$6,IF(AG267&gt;=Priser!$N$5,Priser!$O$5,IF(AG267&gt;=Priser!$N$4,Priser!$O$4))))</f>
        <v>0</v>
      </c>
      <c r="AI267" s="37">
        <f>AH267*SUMIFS(Priser!$J$4:$J$15,Priser!$A$4:$A$15,$BO267)*AC267</f>
        <v>0</v>
      </c>
      <c r="AJ267" s="37"/>
      <c r="AK267" s="37"/>
      <c r="AM267" s="37">
        <f t="shared" si="125"/>
        <v>0</v>
      </c>
      <c r="AN267" s="37">
        <f t="shared" si="126"/>
        <v>0</v>
      </c>
      <c r="AO267" s="37">
        <f t="shared" si="127"/>
        <v>0</v>
      </c>
      <c r="AP267" s="37">
        <f t="shared" si="128"/>
        <v>0</v>
      </c>
      <c r="AQ267" s="37">
        <f t="shared" si="129"/>
        <v>0</v>
      </c>
      <c r="AR267" s="37">
        <f t="shared" si="130"/>
        <v>0</v>
      </c>
      <c r="AS267" s="37">
        <f t="shared" si="131"/>
        <v>0</v>
      </c>
      <c r="AT267" s="37">
        <f t="shared" si="144"/>
        <v>0</v>
      </c>
      <c r="AU267" s="37">
        <f t="shared" si="145"/>
        <v>0</v>
      </c>
      <c r="AV267" s="37">
        <f t="shared" si="146"/>
        <v>0</v>
      </c>
      <c r="AW267" s="37">
        <f t="shared" si="147"/>
        <v>0</v>
      </c>
      <c r="AX267" s="37">
        <f t="shared" si="132"/>
        <v>0</v>
      </c>
      <c r="AY267" s="37"/>
      <c r="AZ267" s="37"/>
      <c r="BB267" s="37">
        <f t="shared" si="133"/>
        <v>0</v>
      </c>
      <c r="BC267" s="37">
        <f t="shared" si="134"/>
        <v>0</v>
      </c>
      <c r="BD267" s="37">
        <f t="shared" si="135"/>
        <v>0</v>
      </c>
      <c r="BE267" s="37">
        <f t="shared" si="136"/>
        <v>0</v>
      </c>
      <c r="BF267" s="37">
        <f t="shared" si="137"/>
        <v>0</v>
      </c>
      <c r="BG267" s="37">
        <f t="shared" si="138"/>
        <v>0</v>
      </c>
      <c r="BH267" s="37">
        <f t="shared" si="148"/>
        <v>0</v>
      </c>
      <c r="BJ267" s="37"/>
      <c r="BL267" s="37">
        <f>IF(Uttag!F267="",Uttag!E267,0)/IF(Uttag!$F$2=Listor!$B$5,I267,1)</f>
        <v>0</v>
      </c>
      <c r="BM267" s="37">
        <f>Uttag!F267/IF(Uttag!$F$2=Listor!$B$5,I267,1)</f>
        <v>0</v>
      </c>
      <c r="BO267" s="81">
        <f t="shared" si="139"/>
        <v>6</v>
      </c>
      <c r="BP267" s="37">
        <f>IF(OR(BO267&gt;=10,BO267&lt;=4),Indata!$B$9,Indata!$B$10)</f>
        <v>0</v>
      </c>
    </row>
    <row r="268" spans="4:68" x14ac:dyDescent="0.25">
      <c r="D268" s="148">
        <f t="shared" si="149"/>
        <v>45463</v>
      </c>
      <c r="E268" s="140"/>
      <c r="F268" s="141"/>
      <c r="G268" s="148"/>
      <c r="H268" s="37">
        <f t="shared" si="140"/>
        <v>0</v>
      </c>
      <c r="I268" s="81">
        <f>24+SUMIFS(Listor!$C$16:$C$17,Listor!$B$16:$B$17,Uttag!D268)</f>
        <v>24</v>
      </c>
      <c r="J268" s="37">
        <f t="shared" si="122"/>
        <v>0</v>
      </c>
      <c r="L268" s="160"/>
      <c r="M268" s="207">
        <v>1</v>
      </c>
      <c r="N268" s="207">
        <v>0</v>
      </c>
      <c r="O268" s="151"/>
      <c r="P268" s="166"/>
      <c r="Q268" s="167"/>
      <c r="S268" s="37">
        <f t="shared" si="121"/>
        <v>0</v>
      </c>
      <c r="U268" s="37">
        <f>(M268+(1-M268)*(1-N268))*L268*_xlfn.XLOOKUP(BO268,Priser!$A$4:$A$15,Priser!$J$4:$J$15)</f>
        <v>0</v>
      </c>
      <c r="V268" s="37">
        <f>AQ268*(SUMIFS(Priser!$J$4:$J$15,Priser!$A$4:$A$15,BO268)-(SUMIFS(Priser!$H$4:$H$15,Priser!$A$4:$A$15,BO268)/SUMIFS(Priser!$I$4:$I$15,Priser!$A$4:$A$15,BO268)))+AP268*(SUMIFS(Priser!$J$4:$J$15,Priser!$A$4:$A$15,BO268)-Priser!$E$6/SUMIFS(Priser!$I$4:$I$15,Priser!$A$4:$A$15,BO268))+AO268*(SUMIFS(Priser!$J$4:$J$15,Priser!$A$4:$A$15,BO268)-Priser!$D$5/SUMIFS(Priser!$I$4:$I$15,Priser!$A$4:$A$15,BO268))+AN268*(SUMIFS(Priser!$J$4:$J$15,Priser!$A$4:$A$15,BO268)-Priser!$C$4/SUMIFS(Priser!$I$4:$I$15,Priser!$A$4:$A$15,BO268))+AM268*(SUMIFS(Priser!$J$4:$J$15,Priser!$A$4:$A$15,BO268)-Priser!$B$4/SUMIFS(Priser!$I$4:$I$15,Priser!$A$4:$A$15,BO268))</f>
        <v>0</v>
      </c>
      <c r="W268" s="37">
        <f t="shared" si="141"/>
        <v>0</v>
      </c>
      <c r="X268" s="37"/>
      <c r="AA268" s="37">
        <f t="shared" si="123"/>
        <v>0</v>
      </c>
      <c r="AB268" s="37">
        <f t="shared" si="120"/>
        <v>0</v>
      </c>
      <c r="AC268" s="37">
        <f t="shared" si="124"/>
        <v>0</v>
      </c>
      <c r="AD268" s="37">
        <f t="shared" si="142"/>
        <v>0</v>
      </c>
      <c r="AE268" s="37">
        <f>IF(AD268&gt;=Priser!$L$7,Priser!$M$7,IF(AD268&gt;=Priser!$L$6,Priser!$M$6,IF(AD268&gt;=Priser!$L$5,Priser!$M$5,IF(AD268&gt;=Priser!$L$4,Priser!$M$4))))</f>
        <v>0</v>
      </c>
      <c r="AF268" s="37">
        <f>AE268*SUMIFS(Priser!$J$4:$J$15,Priser!$A$4:$A$15,$BO268)*AB268</f>
        <v>0</v>
      </c>
      <c r="AG268" s="37">
        <f t="shared" si="143"/>
        <v>0</v>
      </c>
      <c r="AH268" s="37">
        <f>IF(AG268&gt;=Priser!$N$7,Priser!$O$7,IF(AG268&gt;=Priser!$N$6,Priser!$O$6,IF(AG268&gt;=Priser!$N$5,Priser!$O$5,IF(AG268&gt;=Priser!$N$4,Priser!$O$4))))</f>
        <v>0</v>
      </c>
      <c r="AI268" s="37">
        <f>AH268*SUMIFS(Priser!$J$4:$J$15,Priser!$A$4:$A$15,$BO268)*AC268</f>
        <v>0</v>
      </c>
      <c r="AJ268" s="37"/>
      <c r="AK268" s="37"/>
      <c r="AM268" s="37">
        <f t="shared" si="125"/>
        <v>0</v>
      </c>
      <c r="AN268" s="37">
        <f t="shared" si="126"/>
        <v>0</v>
      </c>
      <c r="AO268" s="37">
        <f t="shared" si="127"/>
        <v>0</v>
      </c>
      <c r="AP268" s="37">
        <f t="shared" si="128"/>
        <v>0</v>
      </c>
      <c r="AQ268" s="37">
        <f t="shared" si="129"/>
        <v>0</v>
      </c>
      <c r="AR268" s="37">
        <f t="shared" si="130"/>
        <v>0</v>
      </c>
      <c r="AS268" s="37">
        <f t="shared" si="131"/>
        <v>0</v>
      </c>
      <c r="AT268" s="37">
        <f t="shared" si="144"/>
        <v>0</v>
      </c>
      <c r="AU268" s="37">
        <f t="shared" si="145"/>
        <v>0</v>
      </c>
      <c r="AV268" s="37">
        <f t="shared" si="146"/>
        <v>0</v>
      </c>
      <c r="AW268" s="37">
        <f t="shared" si="147"/>
        <v>0</v>
      </c>
      <c r="AX268" s="37">
        <f t="shared" si="132"/>
        <v>0</v>
      </c>
      <c r="AY268" s="37"/>
      <c r="AZ268" s="37"/>
      <c r="BB268" s="37">
        <f t="shared" si="133"/>
        <v>0</v>
      </c>
      <c r="BC268" s="37">
        <f t="shared" si="134"/>
        <v>0</v>
      </c>
      <c r="BD268" s="37">
        <f t="shared" si="135"/>
        <v>0</v>
      </c>
      <c r="BE268" s="37">
        <f t="shared" si="136"/>
        <v>0</v>
      </c>
      <c r="BF268" s="37">
        <f t="shared" si="137"/>
        <v>0</v>
      </c>
      <c r="BG268" s="37">
        <f t="shared" si="138"/>
        <v>0</v>
      </c>
      <c r="BH268" s="37">
        <f t="shared" si="148"/>
        <v>0</v>
      </c>
      <c r="BJ268" s="37"/>
      <c r="BL268" s="37">
        <f>IF(Uttag!F268="",Uttag!E268,0)/IF(Uttag!$F$2=Listor!$B$5,I268,1)</f>
        <v>0</v>
      </c>
      <c r="BM268" s="37">
        <f>Uttag!F268/IF(Uttag!$F$2=Listor!$B$5,I268,1)</f>
        <v>0</v>
      </c>
      <c r="BO268" s="81">
        <f t="shared" si="139"/>
        <v>6</v>
      </c>
      <c r="BP268" s="37">
        <f>IF(OR(BO268&gt;=10,BO268&lt;=4),Indata!$B$9,Indata!$B$10)</f>
        <v>0</v>
      </c>
    </row>
    <row r="269" spans="4:68" x14ac:dyDescent="0.25">
      <c r="D269" s="148">
        <f t="shared" si="149"/>
        <v>45464</v>
      </c>
      <c r="E269" s="140"/>
      <c r="F269" s="141"/>
      <c r="G269" s="148"/>
      <c r="H269" s="37">
        <f t="shared" si="140"/>
        <v>0</v>
      </c>
      <c r="I269" s="81">
        <f>24+SUMIFS(Listor!$C$16:$C$17,Listor!$B$16:$B$17,Uttag!D269)</f>
        <v>24</v>
      </c>
      <c r="J269" s="37">
        <f t="shared" si="122"/>
        <v>0</v>
      </c>
      <c r="L269" s="160"/>
      <c r="M269" s="207">
        <v>1</v>
      </c>
      <c r="N269" s="207">
        <v>0</v>
      </c>
      <c r="O269" s="151"/>
      <c r="P269" s="166"/>
      <c r="Q269" s="167"/>
      <c r="S269" s="37">
        <f t="shared" si="121"/>
        <v>0</v>
      </c>
      <c r="U269" s="37">
        <f>(M269+(1-M269)*(1-N269))*L269*_xlfn.XLOOKUP(BO269,Priser!$A$4:$A$15,Priser!$J$4:$J$15)</f>
        <v>0</v>
      </c>
      <c r="V269" s="37">
        <f>AQ269*(SUMIFS(Priser!$J$4:$J$15,Priser!$A$4:$A$15,BO269)-(SUMIFS(Priser!$H$4:$H$15,Priser!$A$4:$A$15,BO269)/SUMIFS(Priser!$I$4:$I$15,Priser!$A$4:$A$15,BO269)))+AP269*(SUMIFS(Priser!$J$4:$J$15,Priser!$A$4:$A$15,BO269)-Priser!$E$6/SUMIFS(Priser!$I$4:$I$15,Priser!$A$4:$A$15,BO269))+AO269*(SUMIFS(Priser!$J$4:$J$15,Priser!$A$4:$A$15,BO269)-Priser!$D$5/SUMIFS(Priser!$I$4:$I$15,Priser!$A$4:$A$15,BO269))+AN269*(SUMIFS(Priser!$J$4:$J$15,Priser!$A$4:$A$15,BO269)-Priser!$C$4/SUMIFS(Priser!$I$4:$I$15,Priser!$A$4:$A$15,BO269))+AM269*(SUMIFS(Priser!$J$4:$J$15,Priser!$A$4:$A$15,BO269)-Priser!$B$4/SUMIFS(Priser!$I$4:$I$15,Priser!$A$4:$A$15,BO269))</f>
        <v>0</v>
      </c>
      <c r="W269" s="37">
        <f t="shared" si="141"/>
        <v>0</v>
      </c>
      <c r="X269" s="37"/>
      <c r="AA269" s="37">
        <f t="shared" si="123"/>
        <v>0</v>
      </c>
      <c r="AB269" s="37">
        <f t="shared" si="120"/>
        <v>0</v>
      </c>
      <c r="AC269" s="37">
        <f t="shared" si="124"/>
        <v>0</v>
      </c>
      <c r="AD269" s="37">
        <f t="shared" si="142"/>
        <v>0</v>
      </c>
      <c r="AE269" s="37">
        <f>IF(AD269&gt;=Priser!$L$7,Priser!$M$7,IF(AD269&gt;=Priser!$L$6,Priser!$M$6,IF(AD269&gt;=Priser!$L$5,Priser!$M$5,IF(AD269&gt;=Priser!$L$4,Priser!$M$4))))</f>
        <v>0</v>
      </c>
      <c r="AF269" s="37">
        <f>AE269*SUMIFS(Priser!$J$4:$J$15,Priser!$A$4:$A$15,$BO269)*AB269</f>
        <v>0</v>
      </c>
      <c r="AG269" s="37">
        <f t="shared" si="143"/>
        <v>0</v>
      </c>
      <c r="AH269" s="37">
        <f>IF(AG269&gt;=Priser!$N$7,Priser!$O$7,IF(AG269&gt;=Priser!$N$6,Priser!$O$6,IF(AG269&gt;=Priser!$N$5,Priser!$O$5,IF(AG269&gt;=Priser!$N$4,Priser!$O$4))))</f>
        <v>0</v>
      </c>
      <c r="AI269" s="37">
        <f>AH269*SUMIFS(Priser!$J$4:$J$15,Priser!$A$4:$A$15,$BO269)*AC269</f>
        <v>0</v>
      </c>
      <c r="AJ269" s="37"/>
      <c r="AK269" s="37"/>
      <c r="AM269" s="37">
        <f t="shared" si="125"/>
        <v>0</v>
      </c>
      <c r="AN269" s="37">
        <f t="shared" si="126"/>
        <v>0</v>
      </c>
      <c r="AO269" s="37">
        <f t="shared" si="127"/>
        <v>0</v>
      </c>
      <c r="AP269" s="37">
        <f t="shared" si="128"/>
        <v>0</v>
      </c>
      <c r="AQ269" s="37">
        <f t="shared" si="129"/>
        <v>0</v>
      </c>
      <c r="AR269" s="37">
        <f t="shared" si="130"/>
        <v>0</v>
      </c>
      <c r="AS269" s="37">
        <f t="shared" si="131"/>
        <v>0</v>
      </c>
      <c r="AT269" s="37">
        <f t="shared" si="144"/>
        <v>0</v>
      </c>
      <c r="AU269" s="37">
        <f t="shared" si="145"/>
        <v>0</v>
      </c>
      <c r="AV269" s="37">
        <f t="shared" si="146"/>
        <v>0</v>
      </c>
      <c r="AW269" s="37">
        <f t="shared" si="147"/>
        <v>0</v>
      </c>
      <c r="AX269" s="37">
        <f t="shared" si="132"/>
        <v>0</v>
      </c>
      <c r="AY269" s="37"/>
      <c r="AZ269" s="37"/>
      <c r="BB269" s="37">
        <f t="shared" si="133"/>
        <v>0</v>
      </c>
      <c r="BC269" s="37">
        <f t="shared" si="134"/>
        <v>0</v>
      </c>
      <c r="BD269" s="37">
        <f t="shared" si="135"/>
        <v>0</v>
      </c>
      <c r="BE269" s="37">
        <f t="shared" si="136"/>
        <v>0</v>
      </c>
      <c r="BF269" s="37">
        <f t="shared" si="137"/>
        <v>0</v>
      </c>
      <c r="BG269" s="37">
        <f t="shared" si="138"/>
        <v>0</v>
      </c>
      <c r="BH269" s="37">
        <f t="shared" si="148"/>
        <v>0</v>
      </c>
      <c r="BJ269" s="37"/>
      <c r="BL269" s="37">
        <f>IF(Uttag!F269="",Uttag!E269,0)/IF(Uttag!$F$2=Listor!$B$5,I269,1)</f>
        <v>0</v>
      </c>
      <c r="BM269" s="37">
        <f>Uttag!F269/IF(Uttag!$F$2=Listor!$B$5,I269,1)</f>
        <v>0</v>
      </c>
      <c r="BO269" s="81">
        <f t="shared" si="139"/>
        <v>6</v>
      </c>
      <c r="BP269" s="37">
        <f>IF(OR(BO269&gt;=10,BO269&lt;=4),Indata!$B$9,Indata!$B$10)</f>
        <v>0</v>
      </c>
    </row>
    <row r="270" spans="4:68" x14ac:dyDescent="0.25">
      <c r="D270" s="148">
        <f t="shared" si="149"/>
        <v>45465</v>
      </c>
      <c r="E270" s="140"/>
      <c r="F270" s="141"/>
      <c r="G270" s="148"/>
      <c r="H270" s="37">
        <f t="shared" si="140"/>
        <v>0</v>
      </c>
      <c r="I270" s="81">
        <f>24+SUMIFS(Listor!$C$16:$C$17,Listor!$B$16:$B$17,Uttag!D270)</f>
        <v>24</v>
      </c>
      <c r="J270" s="37">
        <f t="shared" si="122"/>
        <v>0</v>
      </c>
      <c r="L270" s="160"/>
      <c r="M270" s="207">
        <v>1</v>
      </c>
      <c r="N270" s="207">
        <v>0</v>
      </c>
      <c r="O270" s="151"/>
      <c r="P270" s="166"/>
      <c r="Q270" s="167"/>
      <c r="S270" s="37">
        <f t="shared" si="121"/>
        <v>0</v>
      </c>
      <c r="U270" s="37">
        <f>(M270+(1-M270)*(1-N270))*L270*_xlfn.XLOOKUP(BO270,Priser!$A$4:$A$15,Priser!$J$4:$J$15)</f>
        <v>0</v>
      </c>
      <c r="V270" s="37">
        <f>AQ270*(SUMIFS(Priser!$J$4:$J$15,Priser!$A$4:$A$15,BO270)-(SUMIFS(Priser!$H$4:$H$15,Priser!$A$4:$A$15,BO270)/SUMIFS(Priser!$I$4:$I$15,Priser!$A$4:$A$15,BO270)))+AP270*(SUMIFS(Priser!$J$4:$J$15,Priser!$A$4:$A$15,BO270)-Priser!$E$6/SUMIFS(Priser!$I$4:$I$15,Priser!$A$4:$A$15,BO270))+AO270*(SUMIFS(Priser!$J$4:$J$15,Priser!$A$4:$A$15,BO270)-Priser!$D$5/SUMIFS(Priser!$I$4:$I$15,Priser!$A$4:$A$15,BO270))+AN270*(SUMIFS(Priser!$J$4:$J$15,Priser!$A$4:$A$15,BO270)-Priser!$C$4/SUMIFS(Priser!$I$4:$I$15,Priser!$A$4:$A$15,BO270))+AM270*(SUMIFS(Priser!$J$4:$J$15,Priser!$A$4:$A$15,BO270)-Priser!$B$4/SUMIFS(Priser!$I$4:$I$15,Priser!$A$4:$A$15,BO270))</f>
        <v>0</v>
      </c>
      <c r="W270" s="37">
        <f t="shared" si="141"/>
        <v>0</v>
      </c>
      <c r="X270" s="37"/>
      <c r="AA270" s="37">
        <f t="shared" si="123"/>
        <v>0</v>
      </c>
      <c r="AB270" s="37">
        <f t="shared" si="120"/>
        <v>0</v>
      </c>
      <c r="AC270" s="37">
        <f t="shared" si="124"/>
        <v>0</v>
      </c>
      <c r="AD270" s="37">
        <f t="shared" si="142"/>
        <v>0</v>
      </c>
      <c r="AE270" s="37">
        <f>IF(AD270&gt;=Priser!$L$7,Priser!$M$7,IF(AD270&gt;=Priser!$L$6,Priser!$M$6,IF(AD270&gt;=Priser!$L$5,Priser!$M$5,IF(AD270&gt;=Priser!$L$4,Priser!$M$4))))</f>
        <v>0</v>
      </c>
      <c r="AF270" s="37">
        <f>AE270*SUMIFS(Priser!$J$4:$J$15,Priser!$A$4:$A$15,$BO270)*AB270</f>
        <v>0</v>
      </c>
      <c r="AG270" s="37">
        <f t="shared" si="143"/>
        <v>0</v>
      </c>
      <c r="AH270" s="37">
        <f>IF(AG270&gt;=Priser!$N$7,Priser!$O$7,IF(AG270&gt;=Priser!$N$6,Priser!$O$6,IF(AG270&gt;=Priser!$N$5,Priser!$O$5,IF(AG270&gt;=Priser!$N$4,Priser!$O$4))))</f>
        <v>0</v>
      </c>
      <c r="AI270" s="37">
        <f>AH270*SUMIFS(Priser!$J$4:$J$15,Priser!$A$4:$A$15,$BO270)*AC270</f>
        <v>0</v>
      </c>
      <c r="AJ270" s="37"/>
      <c r="AK270" s="37"/>
      <c r="AM270" s="37">
        <f t="shared" si="125"/>
        <v>0</v>
      </c>
      <c r="AN270" s="37">
        <f t="shared" si="126"/>
        <v>0</v>
      </c>
      <c r="AO270" s="37">
        <f t="shared" si="127"/>
        <v>0</v>
      </c>
      <c r="AP270" s="37">
        <f t="shared" si="128"/>
        <v>0</v>
      </c>
      <c r="AQ270" s="37">
        <f t="shared" si="129"/>
        <v>0</v>
      </c>
      <c r="AR270" s="37">
        <f t="shared" si="130"/>
        <v>0</v>
      </c>
      <c r="AS270" s="37">
        <f t="shared" si="131"/>
        <v>0</v>
      </c>
      <c r="AT270" s="37">
        <f t="shared" si="144"/>
        <v>0</v>
      </c>
      <c r="AU270" s="37">
        <f t="shared" si="145"/>
        <v>0</v>
      </c>
      <c r="AV270" s="37">
        <f t="shared" si="146"/>
        <v>0</v>
      </c>
      <c r="AW270" s="37">
        <f t="shared" si="147"/>
        <v>0</v>
      </c>
      <c r="AX270" s="37">
        <f t="shared" si="132"/>
        <v>0</v>
      </c>
      <c r="AY270" s="37"/>
      <c r="AZ270" s="37"/>
      <c r="BB270" s="37">
        <f t="shared" si="133"/>
        <v>0</v>
      </c>
      <c r="BC270" s="37">
        <f t="shared" si="134"/>
        <v>0</v>
      </c>
      <c r="BD270" s="37">
        <f t="shared" si="135"/>
        <v>0</v>
      </c>
      <c r="BE270" s="37">
        <f t="shared" si="136"/>
        <v>0</v>
      </c>
      <c r="BF270" s="37">
        <f t="shared" si="137"/>
        <v>0</v>
      </c>
      <c r="BG270" s="37">
        <f t="shared" si="138"/>
        <v>0</v>
      </c>
      <c r="BH270" s="37">
        <f t="shared" si="148"/>
        <v>0</v>
      </c>
      <c r="BJ270" s="37"/>
      <c r="BL270" s="37">
        <f>IF(Uttag!F270="",Uttag!E270,0)/IF(Uttag!$F$2=Listor!$B$5,I270,1)</f>
        <v>0</v>
      </c>
      <c r="BM270" s="37">
        <f>Uttag!F270/IF(Uttag!$F$2=Listor!$B$5,I270,1)</f>
        <v>0</v>
      </c>
      <c r="BO270" s="81">
        <f t="shared" si="139"/>
        <v>6</v>
      </c>
      <c r="BP270" s="37">
        <f>IF(OR(BO270&gt;=10,BO270&lt;=4),Indata!$B$9,Indata!$B$10)</f>
        <v>0</v>
      </c>
    </row>
    <row r="271" spans="4:68" x14ac:dyDescent="0.25">
      <c r="D271" s="148">
        <f t="shared" si="149"/>
        <v>45466</v>
      </c>
      <c r="E271" s="140"/>
      <c r="F271" s="141"/>
      <c r="G271" s="148"/>
      <c r="H271" s="37">
        <f t="shared" si="140"/>
        <v>0</v>
      </c>
      <c r="I271" s="81">
        <f>24+SUMIFS(Listor!$C$16:$C$17,Listor!$B$16:$B$17,Uttag!D271)</f>
        <v>24</v>
      </c>
      <c r="J271" s="37">
        <f t="shared" si="122"/>
        <v>0</v>
      </c>
      <c r="L271" s="160"/>
      <c r="M271" s="207">
        <v>1</v>
      </c>
      <c r="N271" s="207">
        <v>0</v>
      </c>
      <c r="O271" s="151"/>
      <c r="P271" s="166"/>
      <c r="Q271" s="167"/>
      <c r="S271" s="37">
        <f t="shared" si="121"/>
        <v>0</v>
      </c>
      <c r="U271" s="37">
        <f>(M271+(1-M271)*(1-N271))*L271*_xlfn.XLOOKUP(BO271,Priser!$A$4:$A$15,Priser!$J$4:$J$15)</f>
        <v>0</v>
      </c>
      <c r="V271" s="37">
        <f>AQ271*(SUMIFS(Priser!$J$4:$J$15,Priser!$A$4:$A$15,BO271)-(SUMIFS(Priser!$H$4:$H$15,Priser!$A$4:$A$15,BO271)/SUMIFS(Priser!$I$4:$I$15,Priser!$A$4:$A$15,BO271)))+AP271*(SUMIFS(Priser!$J$4:$J$15,Priser!$A$4:$A$15,BO271)-Priser!$E$6/SUMIFS(Priser!$I$4:$I$15,Priser!$A$4:$A$15,BO271))+AO271*(SUMIFS(Priser!$J$4:$J$15,Priser!$A$4:$A$15,BO271)-Priser!$D$5/SUMIFS(Priser!$I$4:$I$15,Priser!$A$4:$A$15,BO271))+AN271*(SUMIFS(Priser!$J$4:$J$15,Priser!$A$4:$A$15,BO271)-Priser!$C$4/SUMIFS(Priser!$I$4:$I$15,Priser!$A$4:$A$15,BO271))+AM271*(SUMIFS(Priser!$J$4:$J$15,Priser!$A$4:$A$15,BO271)-Priser!$B$4/SUMIFS(Priser!$I$4:$I$15,Priser!$A$4:$A$15,BO271))</f>
        <v>0</v>
      </c>
      <c r="W271" s="37">
        <f t="shared" si="141"/>
        <v>0</v>
      </c>
      <c r="X271" s="37"/>
      <c r="AA271" s="37">
        <f t="shared" si="123"/>
        <v>0</v>
      </c>
      <c r="AB271" s="37">
        <f t="shared" si="120"/>
        <v>0</v>
      </c>
      <c r="AC271" s="37">
        <f t="shared" si="124"/>
        <v>0</v>
      </c>
      <c r="AD271" s="37">
        <f t="shared" si="142"/>
        <v>0</v>
      </c>
      <c r="AE271" s="37">
        <f>IF(AD271&gt;=Priser!$L$7,Priser!$M$7,IF(AD271&gt;=Priser!$L$6,Priser!$M$6,IF(AD271&gt;=Priser!$L$5,Priser!$M$5,IF(AD271&gt;=Priser!$L$4,Priser!$M$4))))</f>
        <v>0</v>
      </c>
      <c r="AF271" s="37">
        <f>AE271*SUMIFS(Priser!$J$4:$J$15,Priser!$A$4:$A$15,$BO271)*AB271</f>
        <v>0</v>
      </c>
      <c r="AG271" s="37">
        <f t="shared" si="143"/>
        <v>0</v>
      </c>
      <c r="AH271" s="37">
        <f>IF(AG271&gt;=Priser!$N$7,Priser!$O$7,IF(AG271&gt;=Priser!$N$6,Priser!$O$6,IF(AG271&gt;=Priser!$N$5,Priser!$O$5,IF(AG271&gt;=Priser!$N$4,Priser!$O$4))))</f>
        <v>0</v>
      </c>
      <c r="AI271" s="37">
        <f>AH271*SUMIFS(Priser!$J$4:$J$15,Priser!$A$4:$A$15,$BO271)*AC271</f>
        <v>0</v>
      </c>
      <c r="AJ271" s="37"/>
      <c r="AK271" s="37"/>
      <c r="AM271" s="37">
        <f t="shared" si="125"/>
        <v>0</v>
      </c>
      <c r="AN271" s="37">
        <f t="shared" si="126"/>
        <v>0</v>
      </c>
      <c r="AO271" s="37">
        <f t="shared" si="127"/>
        <v>0</v>
      </c>
      <c r="AP271" s="37">
        <f t="shared" si="128"/>
        <v>0</v>
      </c>
      <c r="AQ271" s="37">
        <f t="shared" si="129"/>
        <v>0</v>
      </c>
      <c r="AR271" s="37">
        <f t="shared" si="130"/>
        <v>0</v>
      </c>
      <c r="AS271" s="37">
        <f t="shared" si="131"/>
        <v>0</v>
      </c>
      <c r="AT271" s="37">
        <f t="shared" si="144"/>
        <v>0</v>
      </c>
      <c r="AU271" s="37">
        <f t="shared" si="145"/>
        <v>0</v>
      </c>
      <c r="AV271" s="37">
        <f t="shared" si="146"/>
        <v>0</v>
      </c>
      <c r="AW271" s="37">
        <f t="shared" si="147"/>
        <v>0</v>
      </c>
      <c r="AX271" s="37">
        <f t="shared" si="132"/>
        <v>0</v>
      </c>
      <c r="AY271" s="37"/>
      <c r="AZ271" s="37"/>
      <c r="BB271" s="37">
        <f t="shared" si="133"/>
        <v>0</v>
      </c>
      <c r="BC271" s="37">
        <f t="shared" si="134"/>
        <v>0</v>
      </c>
      <c r="BD271" s="37">
        <f t="shared" si="135"/>
        <v>0</v>
      </c>
      <c r="BE271" s="37">
        <f t="shared" si="136"/>
        <v>0</v>
      </c>
      <c r="BF271" s="37">
        <f t="shared" si="137"/>
        <v>0</v>
      </c>
      <c r="BG271" s="37">
        <f t="shared" si="138"/>
        <v>0</v>
      </c>
      <c r="BH271" s="37">
        <f t="shared" si="148"/>
        <v>0</v>
      </c>
      <c r="BJ271" s="37"/>
      <c r="BL271" s="37">
        <f>IF(Uttag!F271="",Uttag!E271,0)/IF(Uttag!$F$2=Listor!$B$5,I271,1)</f>
        <v>0</v>
      </c>
      <c r="BM271" s="37">
        <f>Uttag!F271/IF(Uttag!$F$2=Listor!$B$5,I271,1)</f>
        <v>0</v>
      </c>
      <c r="BO271" s="81">
        <f t="shared" si="139"/>
        <v>6</v>
      </c>
      <c r="BP271" s="37">
        <f>IF(OR(BO271&gt;=10,BO271&lt;=4),Indata!$B$9,Indata!$B$10)</f>
        <v>0</v>
      </c>
    </row>
    <row r="272" spans="4:68" x14ac:dyDescent="0.25">
      <c r="D272" s="148">
        <f t="shared" si="149"/>
        <v>45467</v>
      </c>
      <c r="E272" s="140"/>
      <c r="F272" s="141"/>
      <c r="G272" s="148"/>
      <c r="H272" s="37">
        <f t="shared" si="140"/>
        <v>0</v>
      </c>
      <c r="I272" s="81">
        <f>24+SUMIFS(Listor!$C$16:$C$17,Listor!$B$16:$B$17,Uttag!D272)</f>
        <v>24</v>
      </c>
      <c r="J272" s="37">
        <f t="shared" si="122"/>
        <v>0</v>
      </c>
      <c r="L272" s="160"/>
      <c r="M272" s="207">
        <v>1</v>
      </c>
      <c r="N272" s="207">
        <v>0</v>
      </c>
      <c r="O272" s="151"/>
      <c r="P272" s="166"/>
      <c r="Q272" s="167"/>
      <c r="S272" s="37">
        <f t="shared" si="121"/>
        <v>0</v>
      </c>
      <c r="U272" s="37">
        <f>(M272+(1-M272)*(1-N272))*L272*_xlfn.XLOOKUP(BO272,Priser!$A$4:$A$15,Priser!$J$4:$J$15)</f>
        <v>0</v>
      </c>
      <c r="V272" s="37">
        <f>AQ272*(SUMIFS(Priser!$J$4:$J$15,Priser!$A$4:$A$15,BO272)-(SUMIFS(Priser!$H$4:$H$15,Priser!$A$4:$A$15,BO272)/SUMIFS(Priser!$I$4:$I$15,Priser!$A$4:$A$15,BO272)))+AP272*(SUMIFS(Priser!$J$4:$J$15,Priser!$A$4:$A$15,BO272)-Priser!$E$6/SUMIFS(Priser!$I$4:$I$15,Priser!$A$4:$A$15,BO272))+AO272*(SUMIFS(Priser!$J$4:$J$15,Priser!$A$4:$A$15,BO272)-Priser!$D$5/SUMIFS(Priser!$I$4:$I$15,Priser!$A$4:$A$15,BO272))+AN272*(SUMIFS(Priser!$J$4:$J$15,Priser!$A$4:$A$15,BO272)-Priser!$C$4/SUMIFS(Priser!$I$4:$I$15,Priser!$A$4:$A$15,BO272))+AM272*(SUMIFS(Priser!$J$4:$J$15,Priser!$A$4:$A$15,BO272)-Priser!$B$4/SUMIFS(Priser!$I$4:$I$15,Priser!$A$4:$A$15,BO272))</f>
        <v>0</v>
      </c>
      <c r="W272" s="37">
        <f t="shared" si="141"/>
        <v>0</v>
      </c>
      <c r="X272" s="37"/>
      <c r="AA272" s="37">
        <f t="shared" si="123"/>
        <v>0</v>
      </c>
      <c r="AB272" s="37">
        <f t="shared" si="120"/>
        <v>0</v>
      </c>
      <c r="AC272" s="37">
        <f t="shared" si="124"/>
        <v>0</v>
      </c>
      <c r="AD272" s="37">
        <f t="shared" si="142"/>
        <v>0</v>
      </c>
      <c r="AE272" s="37">
        <f>IF(AD272&gt;=Priser!$L$7,Priser!$M$7,IF(AD272&gt;=Priser!$L$6,Priser!$M$6,IF(AD272&gt;=Priser!$L$5,Priser!$M$5,IF(AD272&gt;=Priser!$L$4,Priser!$M$4))))</f>
        <v>0</v>
      </c>
      <c r="AF272" s="37">
        <f>AE272*SUMIFS(Priser!$J$4:$J$15,Priser!$A$4:$A$15,$BO272)*AB272</f>
        <v>0</v>
      </c>
      <c r="AG272" s="37">
        <f t="shared" si="143"/>
        <v>0</v>
      </c>
      <c r="AH272" s="37">
        <f>IF(AG272&gt;=Priser!$N$7,Priser!$O$7,IF(AG272&gt;=Priser!$N$6,Priser!$O$6,IF(AG272&gt;=Priser!$N$5,Priser!$O$5,IF(AG272&gt;=Priser!$N$4,Priser!$O$4))))</f>
        <v>0</v>
      </c>
      <c r="AI272" s="37">
        <f>AH272*SUMIFS(Priser!$J$4:$J$15,Priser!$A$4:$A$15,$BO272)*AC272</f>
        <v>0</v>
      </c>
      <c r="AJ272" s="37"/>
      <c r="AK272" s="37"/>
      <c r="AM272" s="37">
        <f t="shared" si="125"/>
        <v>0</v>
      </c>
      <c r="AN272" s="37">
        <f t="shared" si="126"/>
        <v>0</v>
      </c>
      <c r="AO272" s="37">
        <f t="shared" si="127"/>
        <v>0</v>
      </c>
      <c r="AP272" s="37">
        <f t="shared" si="128"/>
        <v>0</v>
      </c>
      <c r="AQ272" s="37">
        <f t="shared" si="129"/>
        <v>0</v>
      </c>
      <c r="AR272" s="37">
        <f t="shared" si="130"/>
        <v>0</v>
      </c>
      <c r="AS272" s="37">
        <f t="shared" si="131"/>
        <v>0</v>
      </c>
      <c r="AT272" s="37">
        <f t="shared" si="144"/>
        <v>0</v>
      </c>
      <c r="AU272" s="37">
        <f t="shared" si="145"/>
        <v>0</v>
      </c>
      <c r="AV272" s="37">
        <f t="shared" si="146"/>
        <v>0</v>
      </c>
      <c r="AW272" s="37">
        <f t="shared" si="147"/>
        <v>0</v>
      </c>
      <c r="AX272" s="37">
        <f t="shared" si="132"/>
        <v>0</v>
      </c>
      <c r="AY272" s="37"/>
      <c r="AZ272" s="37"/>
      <c r="BB272" s="37">
        <f t="shared" si="133"/>
        <v>0</v>
      </c>
      <c r="BC272" s="37">
        <f t="shared" si="134"/>
        <v>0</v>
      </c>
      <c r="BD272" s="37">
        <f t="shared" si="135"/>
        <v>0</v>
      </c>
      <c r="BE272" s="37">
        <f t="shared" si="136"/>
        <v>0</v>
      </c>
      <c r="BF272" s="37">
        <f t="shared" si="137"/>
        <v>0</v>
      </c>
      <c r="BG272" s="37">
        <f t="shared" si="138"/>
        <v>0</v>
      </c>
      <c r="BH272" s="37">
        <f t="shared" si="148"/>
        <v>0</v>
      </c>
      <c r="BJ272" s="37"/>
      <c r="BL272" s="37">
        <f>IF(Uttag!F272="",Uttag!E272,0)/IF(Uttag!$F$2=Listor!$B$5,I272,1)</f>
        <v>0</v>
      </c>
      <c r="BM272" s="37">
        <f>Uttag!F272/IF(Uttag!$F$2=Listor!$B$5,I272,1)</f>
        <v>0</v>
      </c>
      <c r="BO272" s="81">
        <f t="shared" si="139"/>
        <v>6</v>
      </c>
      <c r="BP272" s="37">
        <f>IF(OR(BO272&gt;=10,BO272&lt;=4),Indata!$B$9,Indata!$B$10)</f>
        <v>0</v>
      </c>
    </row>
    <row r="273" spans="4:68" x14ac:dyDescent="0.25">
      <c r="D273" s="148">
        <f t="shared" si="149"/>
        <v>45468</v>
      </c>
      <c r="E273" s="140"/>
      <c r="F273" s="141"/>
      <c r="G273" s="148"/>
      <c r="H273" s="37">
        <f t="shared" si="140"/>
        <v>0</v>
      </c>
      <c r="I273" s="81">
        <f>24+SUMIFS(Listor!$C$16:$C$17,Listor!$B$16:$B$17,Uttag!D273)</f>
        <v>24</v>
      </c>
      <c r="J273" s="37">
        <f t="shared" si="122"/>
        <v>0</v>
      </c>
      <c r="L273" s="160"/>
      <c r="M273" s="207">
        <v>1</v>
      </c>
      <c r="N273" s="207">
        <v>0</v>
      </c>
      <c r="O273" s="151"/>
      <c r="P273" s="166"/>
      <c r="Q273" s="167"/>
      <c r="S273" s="37">
        <f t="shared" si="121"/>
        <v>0</v>
      </c>
      <c r="U273" s="37">
        <f>(M273+(1-M273)*(1-N273))*L273*_xlfn.XLOOKUP(BO273,Priser!$A$4:$A$15,Priser!$J$4:$J$15)</f>
        <v>0</v>
      </c>
      <c r="V273" s="37">
        <f>AQ273*(SUMIFS(Priser!$J$4:$J$15,Priser!$A$4:$A$15,BO273)-(SUMIFS(Priser!$H$4:$H$15,Priser!$A$4:$A$15,BO273)/SUMIFS(Priser!$I$4:$I$15,Priser!$A$4:$A$15,BO273)))+AP273*(SUMIFS(Priser!$J$4:$J$15,Priser!$A$4:$A$15,BO273)-Priser!$E$6/SUMIFS(Priser!$I$4:$I$15,Priser!$A$4:$A$15,BO273))+AO273*(SUMIFS(Priser!$J$4:$J$15,Priser!$A$4:$A$15,BO273)-Priser!$D$5/SUMIFS(Priser!$I$4:$I$15,Priser!$A$4:$A$15,BO273))+AN273*(SUMIFS(Priser!$J$4:$J$15,Priser!$A$4:$A$15,BO273)-Priser!$C$4/SUMIFS(Priser!$I$4:$I$15,Priser!$A$4:$A$15,BO273))+AM273*(SUMIFS(Priser!$J$4:$J$15,Priser!$A$4:$A$15,BO273)-Priser!$B$4/SUMIFS(Priser!$I$4:$I$15,Priser!$A$4:$A$15,BO273))</f>
        <v>0</v>
      </c>
      <c r="W273" s="37">
        <f t="shared" si="141"/>
        <v>0</v>
      </c>
      <c r="X273" s="37"/>
      <c r="AA273" s="37">
        <f t="shared" si="123"/>
        <v>0</v>
      </c>
      <c r="AB273" s="37">
        <f t="shared" si="120"/>
        <v>0</v>
      </c>
      <c r="AC273" s="37">
        <f t="shared" si="124"/>
        <v>0</v>
      </c>
      <c r="AD273" s="37">
        <f t="shared" si="142"/>
        <v>0</v>
      </c>
      <c r="AE273" s="37">
        <f>IF(AD273&gt;=Priser!$L$7,Priser!$M$7,IF(AD273&gt;=Priser!$L$6,Priser!$M$6,IF(AD273&gt;=Priser!$L$5,Priser!$M$5,IF(AD273&gt;=Priser!$L$4,Priser!$M$4))))</f>
        <v>0</v>
      </c>
      <c r="AF273" s="37">
        <f>AE273*SUMIFS(Priser!$J$4:$J$15,Priser!$A$4:$A$15,$BO273)*AB273</f>
        <v>0</v>
      </c>
      <c r="AG273" s="37">
        <f t="shared" si="143"/>
        <v>0</v>
      </c>
      <c r="AH273" s="37">
        <f>IF(AG273&gt;=Priser!$N$7,Priser!$O$7,IF(AG273&gt;=Priser!$N$6,Priser!$O$6,IF(AG273&gt;=Priser!$N$5,Priser!$O$5,IF(AG273&gt;=Priser!$N$4,Priser!$O$4))))</f>
        <v>0</v>
      </c>
      <c r="AI273" s="37">
        <f>AH273*SUMIFS(Priser!$J$4:$J$15,Priser!$A$4:$A$15,$BO273)*AC273</f>
        <v>0</v>
      </c>
      <c r="AJ273" s="37"/>
      <c r="AK273" s="37"/>
      <c r="AM273" s="37">
        <f t="shared" si="125"/>
        <v>0</v>
      </c>
      <c r="AN273" s="37">
        <f t="shared" si="126"/>
        <v>0</v>
      </c>
      <c r="AO273" s="37">
        <f t="shared" si="127"/>
        <v>0</v>
      </c>
      <c r="AP273" s="37">
        <f t="shared" si="128"/>
        <v>0</v>
      </c>
      <c r="AQ273" s="37">
        <f t="shared" si="129"/>
        <v>0</v>
      </c>
      <c r="AR273" s="37">
        <f t="shared" si="130"/>
        <v>0</v>
      </c>
      <c r="AS273" s="37">
        <f t="shared" si="131"/>
        <v>0</v>
      </c>
      <c r="AT273" s="37">
        <f t="shared" si="144"/>
        <v>0</v>
      </c>
      <c r="AU273" s="37">
        <f t="shared" si="145"/>
        <v>0</v>
      </c>
      <c r="AV273" s="37">
        <f t="shared" si="146"/>
        <v>0</v>
      </c>
      <c r="AW273" s="37">
        <f t="shared" si="147"/>
        <v>0</v>
      </c>
      <c r="AX273" s="37">
        <f t="shared" si="132"/>
        <v>0</v>
      </c>
      <c r="AY273" s="37"/>
      <c r="AZ273" s="37"/>
      <c r="BB273" s="37">
        <f t="shared" si="133"/>
        <v>0</v>
      </c>
      <c r="BC273" s="37">
        <f t="shared" si="134"/>
        <v>0</v>
      </c>
      <c r="BD273" s="37">
        <f t="shared" si="135"/>
        <v>0</v>
      </c>
      <c r="BE273" s="37">
        <f t="shared" si="136"/>
        <v>0</v>
      </c>
      <c r="BF273" s="37">
        <f t="shared" si="137"/>
        <v>0</v>
      </c>
      <c r="BG273" s="37">
        <f t="shared" si="138"/>
        <v>0</v>
      </c>
      <c r="BH273" s="37">
        <f t="shared" si="148"/>
        <v>0</v>
      </c>
      <c r="BJ273" s="37"/>
      <c r="BL273" s="37">
        <f>IF(Uttag!F273="",Uttag!E273,0)/IF(Uttag!$F$2=Listor!$B$5,I273,1)</f>
        <v>0</v>
      </c>
      <c r="BM273" s="37">
        <f>Uttag!F273/IF(Uttag!$F$2=Listor!$B$5,I273,1)</f>
        <v>0</v>
      </c>
      <c r="BO273" s="81">
        <f t="shared" si="139"/>
        <v>6</v>
      </c>
      <c r="BP273" s="37">
        <f>IF(OR(BO273&gt;=10,BO273&lt;=4),Indata!$B$9,Indata!$B$10)</f>
        <v>0</v>
      </c>
    </row>
    <row r="274" spans="4:68" x14ac:dyDescent="0.25">
      <c r="D274" s="148">
        <f t="shared" si="149"/>
        <v>45469</v>
      </c>
      <c r="E274" s="140"/>
      <c r="F274" s="141"/>
      <c r="G274" s="148"/>
      <c r="H274" s="37">
        <f t="shared" si="140"/>
        <v>0</v>
      </c>
      <c r="I274" s="81">
        <f>24+SUMIFS(Listor!$C$16:$C$17,Listor!$B$16:$B$17,Uttag!D274)</f>
        <v>24</v>
      </c>
      <c r="J274" s="37">
        <f t="shared" si="122"/>
        <v>0</v>
      </c>
      <c r="L274" s="160"/>
      <c r="M274" s="207">
        <v>1</v>
      </c>
      <c r="N274" s="207">
        <v>0</v>
      </c>
      <c r="O274" s="151"/>
      <c r="P274" s="166"/>
      <c r="Q274" s="167"/>
      <c r="S274" s="37">
        <f t="shared" si="121"/>
        <v>0</v>
      </c>
      <c r="U274" s="37">
        <f>(M274+(1-M274)*(1-N274))*L274*_xlfn.XLOOKUP(BO274,Priser!$A$4:$A$15,Priser!$J$4:$J$15)</f>
        <v>0</v>
      </c>
      <c r="V274" s="37">
        <f>AQ274*(SUMIFS(Priser!$J$4:$J$15,Priser!$A$4:$A$15,BO274)-(SUMIFS(Priser!$H$4:$H$15,Priser!$A$4:$A$15,BO274)/SUMIFS(Priser!$I$4:$I$15,Priser!$A$4:$A$15,BO274)))+AP274*(SUMIFS(Priser!$J$4:$J$15,Priser!$A$4:$A$15,BO274)-Priser!$E$6/SUMIFS(Priser!$I$4:$I$15,Priser!$A$4:$A$15,BO274))+AO274*(SUMIFS(Priser!$J$4:$J$15,Priser!$A$4:$A$15,BO274)-Priser!$D$5/SUMIFS(Priser!$I$4:$I$15,Priser!$A$4:$A$15,BO274))+AN274*(SUMIFS(Priser!$J$4:$J$15,Priser!$A$4:$A$15,BO274)-Priser!$C$4/SUMIFS(Priser!$I$4:$I$15,Priser!$A$4:$A$15,BO274))+AM274*(SUMIFS(Priser!$J$4:$J$15,Priser!$A$4:$A$15,BO274)-Priser!$B$4/SUMIFS(Priser!$I$4:$I$15,Priser!$A$4:$A$15,BO274))</f>
        <v>0</v>
      </c>
      <c r="W274" s="37">
        <f t="shared" si="141"/>
        <v>0</v>
      </c>
      <c r="X274" s="37"/>
      <c r="AA274" s="37">
        <f t="shared" si="123"/>
        <v>0</v>
      </c>
      <c r="AB274" s="37">
        <f t="shared" si="120"/>
        <v>0</v>
      </c>
      <c r="AC274" s="37">
        <f t="shared" si="124"/>
        <v>0</v>
      </c>
      <c r="AD274" s="37">
        <f t="shared" si="142"/>
        <v>0</v>
      </c>
      <c r="AE274" s="37">
        <f>IF(AD274&gt;=Priser!$L$7,Priser!$M$7,IF(AD274&gt;=Priser!$L$6,Priser!$M$6,IF(AD274&gt;=Priser!$L$5,Priser!$M$5,IF(AD274&gt;=Priser!$L$4,Priser!$M$4))))</f>
        <v>0</v>
      </c>
      <c r="AF274" s="37">
        <f>AE274*SUMIFS(Priser!$J$4:$J$15,Priser!$A$4:$A$15,$BO274)*AB274</f>
        <v>0</v>
      </c>
      <c r="AG274" s="37">
        <f t="shared" si="143"/>
        <v>0</v>
      </c>
      <c r="AH274" s="37">
        <f>IF(AG274&gt;=Priser!$N$7,Priser!$O$7,IF(AG274&gt;=Priser!$N$6,Priser!$O$6,IF(AG274&gt;=Priser!$N$5,Priser!$O$5,IF(AG274&gt;=Priser!$N$4,Priser!$O$4))))</f>
        <v>0</v>
      </c>
      <c r="AI274" s="37">
        <f>AH274*SUMIFS(Priser!$J$4:$J$15,Priser!$A$4:$A$15,$BO274)*AC274</f>
        <v>0</v>
      </c>
      <c r="AJ274" s="37"/>
      <c r="AK274" s="37"/>
      <c r="AM274" s="37">
        <f t="shared" si="125"/>
        <v>0</v>
      </c>
      <c r="AN274" s="37">
        <f t="shared" si="126"/>
        <v>0</v>
      </c>
      <c r="AO274" s="37">
        <f t="shared" si="127"/>
        <v>0</v>
      </c>
      <c r="AP274" s="37">
        <f t="shared" si="128"/>
        <v>0</v>
      </c>
      <c r="AQ274" s="37">
        <f t="shared" si="129"/>
        <v>0</v>
      </c>
      <c r="AR274" s="37">
        <f t="shared" si="130"/>
        <v>0</v>
      </c>
      <c r="AS274" s="37">
        <f t="shared" si="131"/>
        <v>0</v>
      </c>
      <c r="AT274" s="37">
        <f t="shared" si="144"/>
        <v>0</v>
      </c>
      <c r="AU274" s="37">
        <f t="shared" si="145"/>
        <v>0</v>
      </c>
      <c r="AV274" s="37">
        <f t="shared" si="146"/>
        <v>0</v>
      </c>
      <c r="AW274" s="37">
        <f t="shared" si="147"/>
        <v>0</v>
      </c>
      <c r="AX274" s="37">
        <f t="shared" si="132"/>
        <v>0</v>
      </c>
      <c r="AY274" s="37"/>
      <c r="AZ274" s="37"/>
      <c r="BB274" s="37">
        <f t="shared" si="133"/>
        <v>0</v>
      </c>
      <c r="BC274" s="37">
        <f t="shared" si="134"/>
        <v>0</v>
      </c>
      <c r="BD274" s="37">
        <f t="shared" si="135"/>
        <v>0</v>
      </c>
      <c r="BE274" s="37">
        <f t="shared" si="136"/>
        <v>0</v>
      </c>
      <c r="BF274" s="37">
        <f t="shared" si="137"/>
        <v>0</v>
      </c>
      <c r="BG274" s="37">
        <f t="shared" si="138"/>
        <v>0</v>
      </c>
      <c r="BH274" s="37">
        <f t="shared" si="148"/>
        <v>0</v>
      </c>
      <c r="BJ274" s="37"/>
      <c r="BL274" s="37">
        <f>IF(Uttag!F274="",Uttag!E274,0)/IF(Uttag!$F$2=Listor!$B$5,I274,1)</f>
        <v>0</v>
      </c>
      <c r="BM274" s="37">
        <f>Uttag!F274/IF(Uttag!$F$2=Listor!$B$5,I274,1)</f>
        <v>0</v>
      </c>
      <c r="BO274" s="81">
        <f t="shared" si="139"/>
        <v>6</v>
      </c>
      <c r="BP274" s="37">
        <f>IF(OR(BO274&gt;=10,BO274&lt;=4),Indata!$B$9,Indata!$B$10)</f>
        <v>0</v>
      </c>
    </row>
    <row r="275" spans="4:68" x14ac:dyDescent="0.25">
      <c r="D275" s="148">
        <f t="shared" si="149"/>
        <v>45470</v>
      </c>
      <c r="E275" s="140"/>
      <c r="F275" s="141"/>
      <c r="G275" s="148"/>
      <c r="H275" s="37">
        <f t="shared" si="140"/>
        <v>0</v>
      </c>
      <c r="I275" s="81">
        <f>24+SUMIFS(Listor!$C$16:$C$17,Listor!$B$16:$B$17,Uttag!D275)</f>
        <v>24</v>
      </c>
      <c r="J275" s="37">
        <f t="shared" si="122"/>
        <v>0</v>
      </c>
      <c r="L275" s="160"/>
      <c r="M275" s="207">
        <v>1</v>
      </c>
      <c r="N275" s="207">
        <v>0</v>
      </c>
      <c r="O275" s="151"/>
      <c r="P275" s="166"/>
      <c r="Q275" s="167"/>
      <c r="S275" s="37">
        <f t="shared" si="121"/>
        <v>0</v>
      </c>
      <c r="U275" s="37">
        <f>(M275+(1-M275)*(1-N275))*L275*_xlfn.XLOOKUP(BO275,Priser!$A$4:$A$15,Priser!$J$4:$J$15)</f>
        <v>0</v>
      </c>
      <c r="V275" s="37">
        <f>AQ275*(SUMIFS(Priser!$J$4:$J$15,Priser!$A$4:$A$15,BO275)-(SUMIFS(Priser!$H$4:$H$15,Priser!$A$4:$A$15,BO275)/SUMIFS(Priser!$I$4:$I$15,Priser!$A$4:$A$15,BO275)))+AP275*(SUMIFS(Priser!$J$4:$J$15,Priser!$A$4:$A$15,BO275)-Priser!$E$6/SUMIFS(Priser!$I$4:$I$15,Priser!$A$4:$A$15,BO275))+AO275*(SUMIFS(Priser!$J$4:$J$15,Priser!$A$4:$A$15,BO275)-Priser!$D$5/SUMIFS(Priser!$I$4:$I$15,Priser!$A$4:$A$15,BO275))+AN275*(SUMIFS(Priser!$J$4:$J$15,Priser!$A$4:$A$15,BO275)-Priser!$C$4/SUMIFS(Priser!$I$4:$I$15,Priser!$A$4:$A$15,BO275))+AM275*(SUMIFS(Priser!$J$4:$J$15,Priser!$A$4:$A$15,BO275)-Priser!$B$4/SUMIFS(Priser!$I$4:$I$15,Priser!$A$4:$A$15,BO275))</f>
        <v>0</v>
      </c>
      <c r="W275" s="37">
        <f t="shared" si="141"/>
        <v>0</v>
      </c>
      <c r="X275" s="37"/>
      <c r="AA275" s="37">
        <f t="shared" si="123"/>
        <v>0</v>
      </c>
      <c r="AB275" s="37">
        <f t="shared" si="120"/>
        <v>0</v>
      </c>
      <c r="AC275" s="37">
        <f t="shared" si="124"/>
        <v>0</v>
      </c>
      <c r="AD275" s="37">
        <f t="shared" si="142"/>
        <v>0</v>
      </c>
      <c r="AE275" s="37">
        <f>IF(AD275&gt;=Priser!$L$7,Priser!$M$7,IF(AD275&gt;=Priser!$L$6,Priser!$M$6,IF(AD275&gt;=Priser!$L$5,Priser!$M$5,IF(AD275&gt;=Priser!$L$4,Priser!$M$4))))</f>
        <v>0</v>
      </c>
      <c r="AF275" s="37">
        <f>AE275*SUMIFS(Priser!$J$4:$J$15,Priser!$A$4:$A$15,$BO275)*AB275</f>
        <v>0</v>
      </c>
      <c r="AG275" s="37">
        <f t="shared" si="143"/>
        <v>0</v>
      </c>
      <c r="AH275" s="37">
        <f>IF(AG275&gt;=Priser!$N$7,Priser!$O$7,IF(AG275&gt;=Priser!$N$6,Priser!$O$6,IF(AG275&gt;=Priser!$N$5,Priser!$O$5,IF(AG275&gt;=Priser!$N$4,Priser!$O$4))))</f>
        <v>0</v>
      </c>
      <c r="AI275" s="37">
        <f>AH275*SUMIFS(Priser!$J$4:$J$15,Priser!$A$4:$A$15,$BO275)*AC275</f>
        <v>0</v>
      </c>
      <c r="AJ275" s="37"/>
      <c r="AK275" s="37"/>
      <c r="AM275" s="37">
        <f t="shared" si="125"/>
        <v>0</v>
      </c>
      <c r="AN275" s="37">
        <f t="shared" si="126"/>
        <v>0</v>
      </c>
      <c r="AO275" s="37">
        <f t="shared" si="127"/>
        <v>0</v>
      </c>
      <c r="AP275" s="37">
        <f t="shared" si="128"/>
        <v>0</v>
      </c>
      <c r="AQ275" s="37">
        <f t="shared" si="129"/>
        <v>0</v>
      </c>
      <c r="AR275" s="37">
        <f t="shared" si="130"/>
        <v>0</v>
      </c>
      <c r="AS275" s="37">
        <f t="shared" si="131"/>
        <v>0</v>
      </c>
      <c r="AT275" s="37">
        <f t="shared" si="144"/>
        <v>0</v>
      </c>
      <c r="AU275" s="37">
        <f t="shared" si="145"/>
        <v>0</v>
      </c>
      <c r="AV275" s="37">
        <f t="shared" si="146"/>
        <v>0</v>
      </c>
      <c r="AW275" s="37">
        <f t="shared" si="147"/>
        <v>0</v>
      </c>
      <c r="AX275" s="37">
        <f t="shared" si="132"/>
        <v>0</v>
      </c>
      <c r="AY275" s="37"/>
      <c r="AZ275" s="37"/>
      <c r="BB275" s="37">
        <f t="shared" si="133"/>
        <v>0</v>
      </c>
      <c r="BC275" s="37">
        <f t="shared" si="134"/>
        <v>0</v>
      </c>
      <c r="BD275" s="37">
        <f t="shared" si="135"/>
        <v>0</v>
      </c>
      <c r="BE275" s="37">
        <f t="shared" si="136"/>
        <v>0</v>
      </c>
      <c r="BF275" s="37">
        <f t="shared" si="137"/>
        <v>0</v>
      </c>
      <c r="BG275" s="37">
        <f t="shared" si="138"/>
        <v>0</v>
      </c>
      <c r="BH275" s="37">
        <f t="shared" si="148"/>
        <v>0</v>
      </c>
      <c r="BJ275" s="37"/>
      <c r="BL275" s="37">
        <f>IF(Uttag!F275="",Uttag!E275,0)/IF(Uttag!$F$2=Listor!$B$5,I275,1)</f>
        <v>0</v>
      </c>
      <c r="BM275" s="37">
        <f>Uttag!F275/IF(Uttag!$F$2=Listor!$B$5,I275,1)</f>
        <v>0</v>
      </c>
      <c r="BO275" s="81">
        <f t="shared" si="139"/>
        <v>6</v>
      </c>
      <c r="BP275" s="37">
        <f>IF(OR(BO275&gt;=10,BO275&lt;=4),Indata!$B$9,Indata!$B$10)</f>
        <v>0</v>
      </c>
    </row>
    <row r="276" spans="4:68" x14ac:dyDescent="0.25">
      <c r="D276" s="148">
        <f t="shared" si="149"/>
        <v>45471</v>
      </c>
      <c r="E276" s="140"/>
      <c r="F276" s="141"/>
      <c r="G276" s="148"/>
      <c r="H276" s="37">
        <f t="shared" si="140"/>
        <v>0</v>
      </c>
      <c r="I276" s="81">
        <f>24+SUMIFS(Listor!$C$16:$C$17,Listor!$B$16:$B$17,Uttag!D276)</f>
        <v>24</v>
      </c>
      <c r="J276" s="37">
        <f t="shared" si="122"/>
        <v>0</v>
      </c>
      <c r="L276" s="160"/>
      <c r="M276" s="207">
        <v>1</v>
      </c>
      <c r="N276" s="207">
        <v>0</v>
      </c>
      <c r="O276" s="151"/>
      <c r="P276" s="166"/>
      <c r="Q276" s="167"/>
      <c r="S276" s="37">
        <f t="shared" si="121"/>
        <v>0</v>
      </c>
      <c r="U276" s="37">
        <f>(M276+(1-M276)*(1-N276))*L276*_xlfn.XLOOKUP(BO276,Priser!$A$4:$A$15,Priser!$J$4:$J$15)</f>
        <v>0</v>
      </c>
      <c r="V276" s="37">
        <f>AQ276*(SUMIFS(Priser!$J$4:$J$15,Priser!$A$4:$A$15,BO276)-(SUMIFS(Priser!$H$4:$H$15,Priser!$A$4:$A$15,BO276)/SUMIFS(Priser!$I$4:$I$15,Priser!$A$4:$A$15,BO276)))+AP276*(SUMIFS(Priser!$J$4:$J$15,Priser!$A$4:$A$15,BO276)-Priser!$E$6/SUMIFS(Priser!$I$4:$I$15,Priser!$A$4:$A$15,BO276))+AO276*(SUMIFS(Priser!$J$4:$J$15,Priser!$A$4:$A$15,BO276)-Priser!$D$5/SUMIFS(Priser!$I$4:$I$15,Priser!$A$4:$A$15,BO276))+AN276*(SUMIFS(Priser!$J$4:$J$15,Priser!$A$4:$A$15,BO276)-Priser!$C$4/SUMIFS(Priser!$I$4:$I$15,Priser!$A$4:$A$15,BO276))+AM276*(SUMIFS(Priser!$J$4:$J$15,Priser!$A$4:$A$15,BO276)-Priser!$B$4/SUMIFS(Priser!$I$4:$I$15,Priser!$A$4:$A$15,BO276))</f>
        <v>0</v>
      </c>
      <c r="W276" s="37">
        <f t="shared" si="141"/>
        <v>0</v>
      </c>
      <c r="X276" s="37"/>
      <c r="AA276" s="37">
        <f t="shared" si="123"/>
        <v>0</v>
      </c>
      <c r="AB276" s="37">
        <f t="shared" si="120"/>
        <v>0</v>
      </c>
      <c r="AC276" s="37">
        <f t="shared" si="124"/>
        <v>0</v>
      </c>
      <c r="AD276" s="37">
        <f t="shared" si="142"/>
        <v>0</v>
      </c>
      <c r="AE276" s="37">
        <f>IF(AD276&gt;=Priser!$L$7,Priser!$M$7,IF(AD276&gt;=Priser!$L$6,Priser!$M$6,IF(AD276&gt;=Priser!$L$5,Priser!$M$5,IF(AD276&gt;=Priser!$L$4,Priser!$M$4))))</f>
        <v>0</v>
      </c>
      <c r="AF276" s="37">
        <f>AE276*SUMIFS(Priser!$J$4:$J$15,Priser!$A$4:$A$15,$BO276)*AB276</f>
        <v>0</v>
      </c>
      <c r="AG276" s="37">
        <f t="shared" si="143"/>
        <v>0</v>
      </c>
      <c r="AH276" s="37">
        <f>IF(AG276&gt;=Priser!$N$7,Priser!$O$7,IF(AG276&gt;=Priser!$N$6,Priser!$O$6,IF(AG276&gt;=Priser!$N$5,Priser!$O$5,IF(AG276&gt;=Priser!$N$4,Priser!$O$4))))</f>
        <v>0</v>
      </c>
      <c r="AI276" s="37">
        <f>AH276*SUMIFS(Priser!$J$4:$J$15,Priser!$A$4:$A$15,$BO276)*AC276</f>
        <v>0</v>
      </c>
      <c r="AJ276" s="37"/>
      <c r="AK276" s="37"/>
      <c r="AM276" s="37">
        <f t="shared" si="125"/>
        <v>0</v>
      </c>
      <c r="AN276" s="37">
        <f t="shared" si="126"/>
        <v>0</v>
      </c>
      <c r="AO276" s="37">
        <f t="shared" si="127"/>
        <v>0</v>
      </c>
      <c r="AP276" s="37">
        <f t="shared" si="128"/>
        <v>0</v>
      </c>
      <c r="AQ276" s="37">
        <f t="shared" si="129"/>
        <v>0</v>
      </c>
      <c r="AR276" s="37">
        <f t="shared" si="130"/>
        <v>0</v>
      </c>
      <c r="AS276" s="37">
        <f t="shared" si="131"/>
        <v>0</v>
      </c>
      <c r="AT276" s="37">
        <f t="shared" si="144"/>
        <v>0</v>
      </c>
      <c r="AU276" s="37">
        <f t="shared" si="145"/>
        <v>0</v>
      </c>
      <c r="AV276" s="37">
        <f t="shared" si="146"/>
        <v>0</v>
      </c>
      <c r="AW276" s="37">
        <f t="shared" si="147"/>
        <v>0</v>
      </c>
      <c r="AX276" s="37">
        <f t="shared" si="132"/>
        <v>0</v>
      </c>
      <c r="AY276" s="37"/>
      <c r="AZ276" s="37"/>
      <c r="BB276" s="37">
        <f t="shared" si="133"/>
        <v>0</v>
      </c>
      <c r="BC276" s="37">
        <f t="shared" si="134"/>
        <v>0</v>
      </c>
      <c r="BD276" s="37">
        <f t="shared" si="135"/>
        <v>0</v>
      </c>
      <c r="BE276" s="37">
        <f t="shared" si="136"/>
        <v>0</v>
      </c>
      <c r="BF276" s="37">
        <f t="shared" si="137"/>
        <v>0</v>
      </c>
      <c r="BG276" s="37">
        <f t="shared" si="138"/>
        <v>0</v>
      </c>
      <c r="BH276" s="37">
        <f t="shared" si="148"/>
        <v>0</v>
      </c>
      <c r="BJ276" s="37"/>
      <c r="BL276" s="37">
        <f>IF(Uttag!F276="",Uttag!E276,0)/IF(Uttag!$F$2=Listor!$B$5,I276,1)</f>
        <v>0</v>
      </c>
      <c r="BM276" s="37">
        <f>Uttag!F276/IF(Uttag!$F$2=Listor!$B$5,I276,1)</f>
        <v>0</v>
      </c>
      <c r="BO276" s="81">
        <f t="shared" si="139"/>
        <v>6</v>
      </c>
      <c r="BP276" s="37">
        <f>IF(OR(BO276&gt;=10,BO276&lt;=4),Indata!$B$9,Indata!$B$10)</f>
        <v>0</v>
      </c>
    </row>
    <row r="277" spans="4:68" x14ac:dyDescent="0.25">
      <c r="D277" s="148">
        <f t="shared" si="149"/>
        <v>45472</v>
      </c>
      <c r="E277" s="140"/>
      <c r="F277" s="141"/>
      <c r="G277" s="148"/>
      <c r="H277" s="37">
        <f t="shared" si="140"/>
        <v>0</v>
      </c>
      <c r="I277" s="81">
        <f>24+SUMIFS(Listor!$C$16:$C$17,Listor!$B$16:$B$17,Uttag!D277)</f>
        <v>24</v>
      </c>
      <c r="J277" s="37">
        <f t="shared" si="122"/>
        <v>0</v>
      </c>
      <c r="L277" s="160"/>
      <c r="M277" s="207">
        <v>1</v>
      </c>
      <c r="N277" s="207">
        <v>0</v>
      </c>
      <c r="O277" s="151"/>
      <c r="P277" s="166"/>
      <c r="Q277" s="167"/>
      <c r="S277" s="37">
        <f t="shared" si="121"/>
        <v>0</v>
      </c>
      <c r="U277" s="37">
        <f>(M277+(1-M277)*(1-N277))*L277*_xlfn.XLOOKUP(BO277,Priser!$A$4:$A$15,Priser!$J$4:$J$15)</f>
        <v>0</v>
      </c>
      <c r="V277" s="37">
        <f>AQ277*(SUMIFS(Priser!$J$4:$J$15,Priser!$A$4:$A$15,BO277)-(SUMIFS(Priser!$H$4:$H$15,Priser!$A$4:$A$15,BO277)/SUMIFS(Priser!$I$4:$I$15,Priser!$A$4:$A$15,BO277)))+AP277*(SUMIFS(Priser!$J$4:$J$15,Priser!$A$4:$A$15,BO277)-Priser!$E$6/SUMIFS(Priser!$I$4:$I$15,Priser!$A$4:$A$15,BO277))+AO277*(SUMIFS(Priser!$J$4:$J$15,Priser!$A$4:$A$15,BO277)-Priser!$D$5/SUMIFS(Priser!$I$4:$I$15,Priser!$A$4:$A$15,BO277))+AN277*(SUMIFS(Priser!$J$4:$J$15,Priser!$A$4:$A$15,BO277)-Priser!$C$4/SUMIFS(Priser!$I$4:$I$15,Priser!$A$4:$A$15,BO277))+AM277*(SUMIFS(Priser!$J$4:$J$15,Priser!$A$4:$A$15,BO277)-Priser!$B$4/SUMIFS(Priser!$I$4:$I$15,Priser!$A$4:$A$15,BO277))</f>
        <v>0</v>
      </c>
      <c r="W277" s="37">
        <f t="shared" si="141"/>
        <v>0</v>
      </c>
      <c r="X277" s="37"/>
      <c r="AA277" s="37">
        <f t="shared" si="123"/>
        <v>0</v>
      </c>
      <c r="AB277" s="37">
        <f t="shared" si="120"/>
        <v>0</v>
      </c>
      <c r="AC277" s="37">
        <f t="shared" si="124"/>
        <v>0</v>
      </c>
      <c r="AD277" s="37">
        <f t="shared" si="142"/>
        <v>0</v>
      </c>
      <c r="AE277" s="37">
        <f>IF(AD277&gt;=Priser!$L$7,Priser!$M$7,IF(AD277&gt;=Priser!$L$6,Priser!$M$6,IF(AD277&gt;=Priser!$L$5,Priser!$M$5,IF(AD277&gt;=Priser!$L$4,Priser!$M$4))))</f>
        <v>0</v>
      </c>
      <c r="AF277" s="37">
        <f>AE277*SUMIFS(Priser!$J$4:$J$15,Priser!$A$4:$A$15,$BO277)*AB277</f>
        <v>0</v>
      </c>
      <c r="AG277" s="37">
        <f t="shared" si="143"/>
        <v>0</v>
      </c>
      <c r="AH277" s="37">
        <f>IF(AG277&gt;=Priser!$N$7,Priser!$O$7,IF(AG277&gt;=Priser!$N$6,Priser!$O$6,IF(AG277&gt;=Priser!$N$5,Priser!$O$5,IF(AG277&gt;=Priser!$N$4,Priser!$O$4))))</f>
        <v>0</v>
      </c>
      <c r="AI277" s="37">
        <f>AH277*SUMIFS(Priser!$J$4:$J$15,Priser!$A$4:$A$15,$BO277)*AC277</f>
        <v>0</v>
      </c>
      <c r="AJ277" s="37"/>
      <c r="AK277" s="37"/>
      <c r="AM277" s="37">
        <f t="shared" si="125"/>
        <v>0</v>
      </c>
      <c r="AN277" s="37">
        <f t="shared" si="126"/>
        <v>0</v>
      </c>
      <c r="AO277" s="37">
        <f t="shared" si="127"/>
        <v>0</v>
      </c>
      <c r="AP277" s="37">
        <f t="shared" si="128"/>
        <v>0</v>
      </c>
      <c r="AQ277" s="37">
        <f t="shared" si="129"/>
        <v>0</v>
      </c>
      <c r="AR277" s="37">
        <f t="shared" si="130"/>
        <v>0</v>
      </c>
      <c r="AS277" s="37">
        <f t="shared" si="131"/>
        <v>0</v>
      </c>
      <c r="AT277" s="37">
        <f t="shared" si="144"/>
        <v>0</v>
      </c>
      <c r="AU277" s="37">
        <f t="shared" si="145"/>
        <v>0</v>
      </c>
      <c r="AV277" s="37">
        <f t="shared" si="146"/>
        <v>0</v>
      </c>
      <c r="AW277" s="37">
        <f t="shared" si="147"/>
        <v>0</v>
      </c>
      <c r="AX277" s="37">
        <f t="shared" si="132"/>
        <v>0</v>
      </c>
      <c r="AY277" s="37"/>
      <c r="AZ277" s="37"/>
      <c r="BB277" s="37">
        <f t="shared" si="133"/>
        <v>0</v>
      </c>
      <c r="BC277" s="37">
        <f t="shared" si="134"/>
        <v>0</v>
      </c>
      <c r="BD277" s="37">
        <f t="shared" si="135"/>
        <v>0</v>
      </c>
      <c r="BE277" s="37">
        <f t="shared" si="136"/>
        <v>0</v>
      </c>
      <c r="BF277" s="37">
        <f t="shared" si="137"/>
        <v>0</v>
      </c>
      <c r="BG277" s="37">
        <f t="shared" si="138"/>
        <v>0</v>
      </c>
      <c r="BH277" s="37">
        <f t="shared" si="148"/>
        <v>0</v>
      </c>
      <c r="BJ277" s="37"/>
      <c r="BL277" s="37">
        <f>IF(Uttag!F277="",Uttag!E277,0)/IF(Uttag!$F$2=Listor!$B$5,I277,1)</f>
        <v>0</v>
      </c>
      <c r="BM277" s="37">
        <f>Uttag!F277/IF(Uttag!$F$2=Listor!$B$5,I277,1)</f>
        <v>0</v>
      </c>
      <c r="BO277" s="81">
        <f t="shared" si="139"/>
        <v>6</v>
      </c>
      <c r="BP277" s="37">
        <f>IF(OR(BO277&gt;=10,BO277&lt;=4),Indata!$B$9,Indata!$B$10)</f>
        <v>0</v>
      </c>
    </row>
    <row r="278" spans="4:68" x14ac:dyDescent="0.25">
      <c r="D278" s="148">
        <f t="shared" si="149"/>
        <v>45473</v>
      </c>
      <c r="E278" s="140"/>
      <c r="F278" s="141"/>
      <c r="G278" s="148"/>
      <c r="H278" s="37">
        <f t="shared" si="140"/>
        <v>0</v>
      </c>
      <c r="I278" s="81">
        <f>24+SUMIFS(Listor!$C$16:$C$17,Listor!$B$16:$B$17,Uttag!D278)</f>
        <v>24</v>
      </c>
      <c r="J278" s="37">
        <f t="shared" si="122"/>
        <v>0</v>
      </c>
      <c r="L278" s="160"/>
      <c r="M278" s="207">
        <v>1</v>
      </c>
      <c r="N278" s="207">
        <v>0</v>
      </c>
      <c r="O278" s="151"/>
      <c r="P278" s="166"/>
      <c r="Q278" s="167"/>
      <c r="S278" s="37">
        <f t="shared" si="121"/>
        <v>0</v>
      </c>
      <c r="U278" s="37">
        <f>(M278+(1-M278)*(1-N278))*L278*_xlfn.XLOOKUP(BO278,Priser!$A$4:$A$15,Priser!$J$4:$J$15)</f>
        <v>0</v>
      </c>
      <c r="V278" s="37">
        <f>AQ278*(SUMIFS(Priser!$J$4:$J$15,Priser!$A$4:$A$15,BO278)-(SUMIFS(Priser!$H$4:$H$15,Priser!$A$4:$A$15,BO278)/SUMIFS(Priser!$I$4:$I$15,Priser!$A$4:$A$15,BO278)))+AP278*(SUMIFS(Priser!$J$4:$J$15,Priser!$A$4:$A$15,BO278)-Priser!$E$6/SUMIFS(Priser!$I$4:$I$15,Priser!$A$4:$A$15,BO278))+AO278*(SUMIFS(Priser!$J$4:$J$15,Priser!$A$4:$A$15,BO278)-Priser!$D$5/SUMIFS(Priser!$I$4:$I$15,Priser!$A$4:$A$15,BO278))+AN278*(SUMIFS(Priser!$J$4:$J$15,Priser!$A$4:$A$15,BO278)-Priser!$C$4/SUMIFS(Priser!$I$4:$I$15,Priser!$A$4:$A$15,BO278))+AM278*(SUMIFS(Priser!$J$4:$J$15,Priser!$A$4:$A$15,BO278)-Priser!$B$4/SUMIFS(Priser!$I$4:$I$15,Priser!$A$4:$A$15,BO278))</f>
        <v>0</v>
      </c>
      <c r="W278" s="37">
        <f t="shared" si="141"/>
        <v>0</v>
      </c>
      <c r="X278" s="37"/>
      <c r="AA278" s="37">
        <f t="shared" si="123"/>
        <v>0</v>
      </c>
      <c r="AB278" s="37">
        <f t="shared" si="120"/>
        <v>0</v>
      </c>
      <c r="AC278" s="37">
        <f t="shared" si="124"/>
        <v>0</v>
      </c>
      <c r="AD278" s="37">
        <f t="shared" si="142"/>
        <v>0</v>
      </c>
      <c r="AE278" s="37">
        <f>IF(AD278&gt;=Priser!$L$7,Priser!$M$7,IF(AD278&gt;=Priser!$L$6,Priser!$M$6,IF(AD278&gt;=Priser!$L$5,Priser!$M$5,IF(AD278&gt;=Priser!$L$4,Priser!$M$4))))</f>
        <v>0</v>
      </c>
      <c r="AF278" s="37">
        <f>AE278*SUMIFS(Priser!$J$4:$J$15,Priser!$A$4:$A$15,$BO278)*AB278</f>
        <v>0</v>
      </c>
      <c r="AG278" s="37">
        <f t="shared" si="143"/>
        <v>0</v>
      </c>
      <c r="AH278" s="37">
        <f>IF(AG278&gt;=Priser!$N$7,Priser!$O$7,IF(AG278&gt;=Priser!$N$6,Priser!$O$6,IF(AG278&gt;=Priser!$N$5,Priser!$O$5,IF(AG278&gt;=Priser!$N$4,Priser!$O$4))))</f>
        <v>0</v>
      </c>
      <c r="AI278" s="37">
        <f>AH278*SUMIFS(Priser!$J$4:$J$15,Priser!$A$4:$A$15,$BO278)*AC278</f>
        <v>0</v>
      </c>
      <c r="AJ278" s="37"/>
      <c r="AK278" s="37"/>
      <c r="AM278" s="37">
        <f t="shared" si="125"/>
        <v>0</v>
      </c>
      <c r="AN278" s="37">
        <f t="shared" si="126"/>
        <v>0</v>
      </c>
      <c r="AO278" s="37">
        <f t="shared" si="127"/>
        <v>0</v>
      </c>
      <c r="AP278" s="37">
        <f t="shared" si="128"/>
        <v>0</v>
      </c>
      <c r="AQ278" s="37">
        <f t="shared" si="129"/>
        <v>0</v>
      </c>
      <c r="AR278" s="37">
        <f t="shared" si="130"/>
        <v>0</v>
      </c>
      <c r="AS278" s="37">
        <f t="shared" si="131"/>
        <v>0</v>
      </c>
      <c r="AT278" s="37">
        <f t="shared" si="144"/>
        <v>0</v>
      </c>
      <c r="AU278" s="37">
        <f t="shared" si="145"/>
        <v>0</v>
      </c>
      <c r="AV278" s="37">
        <f t="shared" si="146"/>
        <v>0</v>
      </c>
      <c r="AW278" s="37">
        <f t="shared" si="147"/>
        <v>0</v>
      </c>
      <c r="AX278" s="37">
        <f t="shared" si="132"/>
        <v>0</v>
      </c>
      <c r="AY278" s="37"/>
      <c r="AZ278" s="37"/>
      <c r="BB278" s="37">
        <f t="shared" si="133"/>
        <v>0</v>
      </c>
      <c r="BC278" s="37">
        <f t="shared" si="134"/>
        <v>0</v>
      </c>
      <c r="BD278" s="37">
        <f t="shared" si="135"/>
        <v>0</v>
      </c>
      <c r="BE278" s="37">
        <f t="shared" si="136"/>
        <v>0</v>
      </c>
      <c r="BF278" s="37">
        <f t="shared" si="137"/>
        <v>0</v>
      </c>
      <c r="BG278" s="37">
        <f t="shared" si="138"/>
        <v>0</v>
      </c>
      <c r="BH278" s="37">
        <f t="shared" si="148"/>
        <v>0</v>
      </c>
      <c r="BJ278" s="37"/>
      <c r="BL278" s="37">
        <f>IF(Uttag!F278="",Uttag!E278,0)/IF(Uttag!$F$2=Listor!$B$5,I278,1)</f>
        <v>0</v>
      </c>
      <c r="BM278" s="37">
        <f>Uttag!F278/IF(Uttag!$F$2=Listor!$B$5,I278,1)</f>
        <v>0</v>
      </c>
      <c r="BO278" s="81">
        <f t="shared" si="139"/>
        <v>6</v>
      </c>
      <c r="BP278" s="37">
        <f>IF(OR(BO278&gt;=10,BO278&lt;=4),Indata!$B$9,Indata!$B$10)</f>
        <v>0</v>
      </c>
    </row>
    <row r="279" spans="4:68" x14ac:dyDescent="0.25">
      <c r="D279" s="148">
        <f t="shared" si="149"/>
        <v>45474</v>
      </c>
      <c r="E279" s="140"/>
      <c r="F279" s="141"/>
      <c r="G279" s="148"/>
      <c r="H279" s="37">
        <f t="shared" si="140"/>
        <v>0</v>
      </c>
      <c r="I279" s="81">
        <f>24+SUMIFS(Listor!$C$16:$C$17,Listor!$B$16:$B$17,Uttag!D279)</f>
        <v>24</v>
      </c>
      <c r="J279" s="37">
        <f t="shared" si="122"/>
        <v>0</v>
      </c>
      <c r="L279" s="160"/>
      <c r="M279" s="207">
        <v>1</v>
      </c>
      <c r="N279" s="207">
        <v>0</v>
      </c>
      <c r="O279" s="151"/>
      <c r="P279" s="166"/>
      <c r="Q279" s="167"/>
      <c r="S279" s="37">
        <f t="shared" si="121"/>
        <v>0</v>
      </c>
      <c r="U279" s="37">
        <f>(M279+(1-M279)*(1-N279))*L279*_xlfn.XLOOKUP(BO279,Priser!$A$4:$A$15,Priser!$J$4:$J$15)</f>
        <v>0</v>
      </c>
      <c r="V279" s="37">
        <f>AQ279*(SUMIFS(Priser!$J$4:$J$15,Priser!$A$4:$A$15,BO279)-(SUMIFS(Priser!$H$4:$H$15,Priser!$A$4:$A$15,BO279)/SUMIFS(Priser!$I$4:$I$15,Priser!$A$4:$A$15,BO279)))+AP279*(SUMIFS(Priser!$J$4:$J$15,Priser!$A$4:$A$15,BO279)-Priser!$E$6/SUMIFS(Priser!$I$4:$I$15,Priser!$A$4:$A$15,BO279))+AO279*(SUMIFS(Priser!$J$4:$J$15,Priser!$A$4:$A$15,BO279)-Priser!$D$5/SUMIFS(Priser!$I$4:$I$15,Priser!$A$4:$A$15,BO279))+AN279*(SUMIFS(Priser!$J$4:$J$15,Priser!$A$4:$A$15,BO279)-Priser!$C$4/SUMIFS(Priser!$I$4:$I$15,Priser!$A$4:$A$15,BO279))+AM279*(SUMIFS(Priser!$J$4:$J$15,Priser!$A$4:$A$15,BO279)-Priser!$B$4/SUMIFS(Priser!$I$4:$I$15,Priser!$A$4:$A$15,BO279))</f>
        <v>0</v>
      </c>
      <c r="W279" s="37">
        <f t="shared" si="141"/>
        <v>0</v>
      </c>
      <c r="X279" s="37"/>
      <c r="AA279" s="37">
        <f t="shared" si="123"/>
        <v>0</v>
      </c>
      <c r="AB279" s="37">
        <f t="shared" si="120"/>
        <v>0</v>
      </c>
      <c r="AC279" s="37">
        <f t="shared" si="124"/>
        <v>0</v>
      </c>
      <c r="AD279" s="37">
        <f t="shared" si="142"/>
        <v>0</v>
      </c>
      <c r="AE279" s="37">
        <f>IF(AD279&gt;=Priser!$L$7,Priser!$M$7,IF(AD279&gt;=Priser!$L$6,Priser!$M$6,IF(AD279&gt;=Priser!$L$5,Priser!$M$5,IF(AD279&gt;=Priser!$L$4,Priser!$M$4))))</f>
        <v>0</v>
      </c>
      <c r="AF279" s="37">
        <f>AE279*SUMIFS(Priser!$J$4:$J$15,Priser!$A$4:$A$15,$BO279)*AB279</f>
        <v>0</v>
      </c>
      <c r="AG279" s="37">
        <f t="shared" si="143"/>
        <v>0</v>
      </c>
      <c r="AH279" s="37">
        <f>IF(AG279&gt;=Priser!$N$7,Priser!$O$7,IF(AG279&gt;=Priser!$N$6,Priser!$O$6,IF(AG279&gt;=Priser!$N$5,Priser!$O$5,IF(AG279&gt;=Priser!$N$4,Priser!$O$4))))</f>
        <v>0</v>
      </c>
      <c r="AI279" s="37">
        <f>AH279*SUMIFS(Priser!$J$4:$J$15,Priser!$A$4:$A$15,$BO279)*AC279</f>
        <v>0</v>
      </c>
      <c r="AJ279" s="37"/>
      <c r="AK279" s="37"/>
      <c r="AM279" s="37">
        <f t="shared" si="125"/>
        <v>0</v>
      </c>
      <c r="AN279" s="37">
        <f t="shared" si="126"/>
        <v>0</v>
      </c>
      <c r="AO279" s="37">
        <f t="shared" si="127"/>
        <v>0</v>
      </c>
      <c r="AP279" s="37">
        <f t="shared" si="128"/>
        <v>0</v>
      </c>
      <c r="AQ279" s="37">
        <f t="shared" si="129"/>
        <v>0</v>
      </c>
      <c r="AR279" s="37">
        <f t="shared" si="130"/>
        <v>0</v>
      </c>
      <c r="AS279" s="37">
        <f t="shared" si="131"/>
        <v>0</v>
      </c>
      <c r="AT279" s="37">
        <f t="shared" si="144"/>
        <v>0</v>
      </c>
      <c r="AU279" s="37">
        <f t="shared" si="145"/>
        <v>0</v>
      </c>
      <c r="AV279" s="37">
        <f t="shared" si="146"/>
        <v>0</v>
      </c>
      <c r="AW279" s="37">
        <f t="shared" si="147"/>
        <v>0</v>
      </c>
      <c r="AX279" s="37">
        <f t="shared" si="132"/>
        <v>0</v>
      </c>
      <c r="AY279" s="37"/>
      <c r="AZ279" s="37"/>
      <c r="BB279" s="37">
        <f t="shared" si="133"/>
        <v>0</v>
      </c>
      <c r="BC279" s="37">
        <f t="shared" si="134"/>
        <v>0</v>
      </c>
      <c r="BD279" s="37">
        <f t="shared" si="135"/>
        <v>0</v>
      </c>
      <c r="BE279" s="37">
        <f t="shared" si="136"/>
        <v>0</v>
      </c>
      <c r="BF279" s="37">
        <f t="shared" si="137"/>
        <v>0</v>
      </c>
      <c r="BG279" s="37">
        <f t="shared" si="138"/>
        <v>0</v>
      </c>
      <c r="BH279" s="37">
        <f t="shared" si="148"/>
        <v>0</v>
      </c>
      <c r="BJ279" s="37"/>
      <c r="BL279" s="37">
        <f>IF(Uttag!F279="",Uttag!E279,0)/IF(Uttag!$F$2=Listor!$B$5,I279,1)</f>
        <v>0</v>
      </c>
      <c r="BM279" s="37">
        <f>Uttag!F279/IF(Uttag!$F$2=Listor!$B$5,I279,1)</f>
        <v>0</v>
      </c>
      <c r="BO279" s="81">
        <f t="shared" si="139"/>
        <v>7</v>
      </c>
      <c r="BP279" s="37">
        <f>IF(OR(BO279&gt;=10,BO279&lt;=4),Indata!$B$9,Indata!$B$10)</f>
        <v>0</v>
      </c>
    </row>
    <row r="280" spans="4:68" x14ac:dyDescent="0.25">
      <c r="D280" s="148">
        <f t="shared" si="149"/>
        <v>45475</v>
      </c>
      <c r="E280" s="140"/>
      <c r="F280" s="141"/>
      <c r="G280" s="148"/>
      <c r="H280" s="37">
        <f t="shared" si="140"/>
        <v>0</v>
      </c>
      <c r="I280" s="81">
        <f>24+SUMIFS(Listor!$C$16:$C$17,Listor!$B$16:$B$17,Uttag!D280)</f>
        <v>24</v>
      </c>
      <c r="J280" s="37">
        <f t="shared" si="122"/>
        <v>0</v>
      </c>
      <c r="L280" s="160"/>
      <c r="M280" s="207">
        <v>1</v>
      </c>
      <c r="N280" s="207">
        <v>0</v>
      </c>
      <c r="O280" s="151"/>
      <c r="P280" s="166"/>
      <c r="Q280" s="167"/>
      <c r="S280" s="37">
        <f t="shared" si="121"/>
        <v>0</v>
      </c>
      <c r="U280" s="37">
        <f>(M280+(1-M280)*(1-N280))*L280*_xlfn.XLOOKUP(BO280,Priser!$A$4:$A$15,Priser!$J$4:$J$15)</f>
        <v>0</v>
      </c>
      <c r="V280" s="37">
        <f>AQ280*(SUMIFS(Priser!$J$4:$J$15,Priser!$A$4:$A$15,BO280)-(SUMIFS(Priser!$H$4:$H$15,Priser!$A$4:$A$15,BO280)/SUMIFS(Priser!$I$4:$I$15,Priser!$A$4:$A$15,BO280)))+AP280*(SUMIFS(Priser!$J$4:$J$15,Priser!$A$4:$A$15,BO280)-Priser!$E$6/SUMIFS(Priser!$I$4:$I$15,Priser!$A$4:$A$15,BO280))+AO280*(SUMIFS(Priser!$J$4:$J$15,Priser!$A$4:$A$15,BO280)-Priser!$D$5/SUMIFS(Priser!$I$4:$I$15,Priser!$A$4:$A$15,BO280))+AN280*(SUMIFS(Priser!$J$4:$J$15,Priser!$A$4:$A$15,BO280)-Priser!$C$4/SUMIFS(Priser!$I$4:$I$15,Priser!$A$4:$A$15,BO280))+AM280*(SUMIFS(Priser!$J$4:$J$15,Priser!$A$4:$A$15,BO280)-Priser!$B$4/SUMIFS(Priser!$I$4:$I$15,Priser!$A$4:$A$15,BO280))</f>
        <v>0</v>
      </c>
      <c r="W280" s="37">
        <f t="shared" si="141"/>
        <v>0</v>
      </c>
      <c r="X280" s="37"/>
      <c r="AA280" s="37">
        <f t="shared" si="123"/>
        <v>0</v>
      </c>
      <c r="AB280" s="37">
        <f t="shared" si="120"/>
        <v>0</v>
      </c>
      <c r="AC280" s="37">
        <f t="shared" si="124"/>
        <v>0</v>
      </c>
      <c r="AD280" s="37">
        <f t="shared" si="142"/>
        <v>0</v>
      </c>
      <c r="AE280" s="37">
        <f>IF(AD280&gt;=Priser!$L$7,Priser!$M$7,IF(AD280&gt;=Priser!$L$6,Priser!$M$6,IF(AD280&gt;=Priser!$L$5,Priser!$M$5,IF(AD280&gt;=Priser!$L$4,Priser!$M$4))))</f>
        <v>0</v>
      </c>
      <c r="AF280" s="37">
        <f>AE280*SUMIFS(Priser!$J$4:$J$15,Priser!$A$4:$A$15,$BO280)*AB280</f>
        <v>0</v>
      </c>
      <c r="AG280" s="37">
        <f t="shared" si="143"/>
        <v>0</v>
      </c>
      <c r="AH280" s="37">
        <f>IF(AG280&gt;=Priser!$N$7,Priser!$O$7,IF(AG280&gt;=Priser!$N$6,Priser!$O$6,IF(AG280&gt;=Priser!$N$5,Priser!$O$5,IF(AG280&gt;=Priser!$N$4,Priser!$O$4))))</f>
        <v>0</v>
      </c>
      <c r="AI280" s="37">
        <f>AH280*SUMIFS(Priser!$J$4:$J$15,Priser!$A$4:$A$15,$BO280)*AC280</f>
        <v>0</v>
      </c>
      <c r="AJ280" s="37"/>
      <c r="AK280" s="37"/>
      <c r="AM280" s="37">
        <f t="shared" si="125"/>
        <v>0</v>
      </c>
      <c r="AN280" s="37">
        <f t="shared" si="126"/>
        <v>0</v>
      </c>
      <c r="AO280" s="37">
        <f t="shared" si="127"/>
        <v>0</v>
      </c>
      <c r="AP280" s="37">
        <f t="shared" si="128"/>
        <v>0</v>
      </c>
      <c r="AQ280" s="37">
        <f t="shared" si="129"/>
        <v>0</v>
      </c>
      <c r="AR280" s="37">
        <f t="shared" si="130"/>
        <v>0</v>
      </c>
      <c r="AS280" s="37">
        <f t="shared" si="131"/>
        <v>0</v>
      </c>
      <c r="AT280" s="37">
        <f t="shared" si="144"/>
        <v>0</v>
      </c>
      <c r="AU280" s="37">
        <f t="shared" si="145"/>
        <v>0</v>
      </c>
      <c r="AV280" s="37">
        <f t="shared" si="146"/>
        <v>0</v>
      </c>
      <c r="AW280" s="37">
        <f t="shared" si="147"/>
        <v>0</v>
      </c>
      <c r="AX280" s="37">
        <f t="shared" si="132"/>
        <v>0</v>
      </c>
      <c r="AY280" s="37"/>
      <c r="AZ280" s="37"/>
      <c r="BB280" s="37">
        <f t="shared" si="133"/>
        <v>0</v>
      </c>
      <c r="BC280" s="37">
        <f t="shared" si="134"/>
        <v>0</v>
      </c>
      <c r="BD280" s="37">
        <f t="shared" si="135"/>
        <v>0</v>
      </c>
      <c r="BE280" s="37">
        <f t="shared" si="136"/>
        <v>0</v>
      </c>
      <c r="BF280" s="37">
        <f t="shared" si="137"/>
        <v>0</v>
      </c>
      <c r="BG280" s="37">
        <f t="shared" si="138"/>
        <v>0</v>
      </c>
      <c r="BH280" s="37">
        <f t="shared" si="148"/>
        <v>0</v>
      </c>
      <c r="BJ280" s="37"/>
      <c r="BL280" s="37">
        <f>IF(Uttag!F280="",Uttag!E280,0)/IF(Uttag!$F$2=Listor!$B$5,I280,1)</f>
        <v>0</v>
      </c>
      <c r="BM280" s="37">
        <f>Uttag!F280/IF(Uttag!$F$2=Listor!$B$5,I280,1)</f>
        <v>0</v>
      </c>
      <c r="BO280" s="81">
        <f t="shared" si="139"/>
        <v>7</v>
      </c>
      <c r="BP280" s="37">
        <f>IF(OR(BO280&gt;=10,BO280&lt;=4),Indata!$B$9,Indata!$B$10)</f>
        <v>0</v>
      </c>
    </row>
    <row r="281" spans="4:68" x14ac:dyDescent="0.25">
      <c r="D281" s="148">
        <f t="shared" si="149"/>
        <v>45476</v>
      </c>
      <c r="E281" s="140"/>
      <c r="F281" s="141"/>
      <c r="G281" s="148"/>
      <c r="H281" s="37">
        <f t="shared" si="140"/>
        <v>0</v>
      </c>
      <c r="I281" s="81">
        <f>24+SUMIFS(Listor!$C$16:$C$17,Listor!$B$16:$B$17,Uttag!D281)</f>
        <v>24</v>
      </c>
      <c r="J281" s="37">
        <f t="shared" si="122"/>
        <v>0</v>
      </c>
      <c r="L281" s="160"/>
      <c r="M281" s="207">
        <v>1</v>
      </c>
      <c r="N281" s="207">
        <v>0</v>
      </c>
      <c r="O281" s="151"/>
      <c r="P281" s="166"/>
      <c r="Q281" s="167"/>
      <c r="S281" s="37">
        <f t="shared" si="121"/>
        <v>0</v>
      </c>
      <c r="U281" s="37">
        <f>(M281+(1-M281)*(1-N281))*L281*_xlfn.XLOOKUP(BO281,Priser!$A$4:$A$15,Priser!$J$4:$J$15)</f>
        <v>0</v>
      </c>
      <c r="V281" s="37">
        <f>AQ281*(SUMIFS(Priser!$J$4:$J$15,Priser!$A$4:$A$15,BO281)-(SUMIFS(Priser!$H$4:$H$15,Priser!$A$4:$A$15,BO281)/SUMIFS(Priser!$I$4:$I$15,Priser!$A$4:$A$15,BO281)))+AP281*(SUMIFS(Priser!$J$4:$J$15,Priser!$A$4:$A$15,BO281)-Priser!$E$6/SUMIFS(Priser!$I$4:$I$15,Priser!$A$4:$A$15,BO281))+AO281*(SUMIFS(Priser!$J$4:$J$15,Priser!$A$4:$A$15,BO281)-Priser!$D$5/SUMIFS(Priser!$I$4:$I$15,Priser!$A$4:$A$15,BO281))+AN281*(SUMIFS(Priser!$J$4:$J$15,Priser!$A$4:$A$15,BO281)-Priser!$C$4/SUMIFS(Priser!$I$4:$I$15,Priser!$A$4:$A$15,BO281))+AM281*(SUMIFS(Priser!$J$4:$J$15,Priser!$A$4:$A$15,BO281)-Priser!$B$4/SUMIFS(Priser!$I$4:$I$15,Priser!$A$4:$A$15,BO281))</f>
        <v>0</v>
      </c>
      <c r="W281" s="37">
        <f t="shared" si="141"/>
        <v>0</v>
      </c>
      <c r="X281" s="37"/>
      <c r="AA281" s="37">
        <f t="shared" si="123"/>
        <v>0</v>
      </c>
      <c r="AB281" s="37">
        <f t="shared" ref="AB281:AB344" si="150">AA281-AC281</f>
        <v>0</v>
      </c>
      <c r="AC281" s="37">
        <f t="shared" si="124"/>
        <v>0</v>
      </c>
      <c r="AD281" s="37">
        <f t="shared" si="142"/>
        <v>0</v>
      </c>
      <c r="AE281" s="37">
        <f>IF(AD281&gt;=Priser!$L$7,Priser!$M$7,IF(AD281&gt;=Priser!$L$6,Priser!$M$6,IF(AD281&gt;=Priser!$L$5,Priser!$M$5,IF(AD281&gt;=Priser!$L$4,Priser!$M$4))))</f>
        <v>0</v>
      </c>
      <c r="AF281" s="37">
        <f>AE281*SUMIFS(Priser!$J$4:$J$15,Priser!$A$4:$A$15,$BO281)*AB281</f>
        <v>0</v>
      </c>
      <c r="AG281" s="37">
        <f t="shared" si="143"/>
        <v>0</v>
      </c>
      <c r="AH281" s="37">
        <f>IF(AG281&gt;=Priser!$N$7,Priser!$O$7,IF(AG281&gt;=Priser!$N$6,Priser!$O$6,IF(AG281&gt;=Priser!$N$5,Priser!$O$5,IF(AG281&gt;=Priser!$N$4,Priser!$O$4))))</f>
        <v>0</v>
      </c>
      <c r="AI281" s="37">
        <f>AH281*SUMIFS(Priser!$J$4:$J$15,Priser!$A$4:$A$15,$BO281)*AC281</f>
        <v>0</v>
      </c>
      <c r="AJ281" s="37"/>
      <c r="AK281" s="37"/>
      <c r="AM281" s="37">
        <f t="shared" si="125"/>
        <v>0</v>
      </c>
      <c r="AN281" s="37">
        <f t="shared" si="126"/>
        <v>0</v>
      </c>
      <c r="AO281" s="37">
        <f t="shared" si="127"/>
        <v>0</v>
      </c>
      <c r="AP281" s="37">
        <f t="shared" si="128"/>
        <v>0</v>
      </c>
      <c r="AQ281" s="37">
        <f t="shared" si="129"/>
        <v>0</v>
      </c>
      <c r="AR281" s="37">
        <f t="shared" si="130"/>
        <v>0</v>
      </c>
      <c r="AS281" s="37">
        <f t="shared" si="131"/>
        <v>0</v>
      </c>
      <c r="AT281" s="37">
        <f t="shared" si="144"/>
        <v>0</v>
      </c>
      <c r="AU281" s="37">
        <f t="shared" si="145"/>
        <v>0</v>
      </c>
      <c r="AV281" s="37">
        <f t="shared" si="146"/>
        <v>0</v>
      </c>
      <c r="AW281" s="37">
        <f t="shared" si="147"/>
        <v>0</v>
      </c>
      <c r="AX281" s="37">
        <f t="shared" si="132"/>
        <v>0</v>
      </c>
      <c r="AY281" s="37"/>
      <c r="AZ281" s="37"/>
      <c r="BB281" s="37">
        <f t="shared" si="133"/>
        <v>0</v>
      </c>
      <c r="BC281" s="37">
        <f t="shared" si="134"/>
        <v>0</v>
      </c>
      <c r="BD281" s="37">
        <f t="shared" si="135"/>
        <v>0</v>
      </c>
      <c r="BE281" s="37">
        <f t="shared" si="136"/>
        <v>0</v>
      </c>
      <c r="BF281" s="37">
        <f t="shared" si="137"/>
        <v>0</v>
      </c>
      <c r="BG281" s="37">
        <f t="shared" si="138"/>
        <v>0</v>
      </c>
      <c r="BH281" s="37">
        <f t="shared" si="148"/>
        <v>0</v>
      </c>
      <c r="BJ281" s="37"/>
      <c r="BL281" s="37">
        <f>IF(Uttag!F281="",Uttag!E281,0)/IF(Uttag!$F$2=Listor!$B$5,I281,1)</f>
        <v>0</v>
      </c>
      <c r="BM281" s="37">
        <f>Uttag!F281/IF(Uttag!$F$2=Listor!$B$5,I281,1)</f>
        <v>0</v>
      </c>
      <c r="BO281" s="81">
        <f t="shared" si="139"/>
        <v>7</v>
      </c>
      <c r="BP281" s="37">
        <f>IF(OR(BO281&gt;=10,BO281&lt;=4),Indata!$B$9,Indata!$B$10)</f>
        <v>0</v>
      </c>
    </row>
    <row r="282" spans="4:68" x14ac:dyDescent="0.25">
      <c r="D282" s="148">
        <f t="shared" si="149"/>
        <v>45477</v>
      </c>
      <c r="E282" s="140"/>
      <c r="F282" s="141"/>
      <c r="G282" s="148"/>
      <c r="H282" s="37">
        <f t="shared" si="140"/>
        <v>0</v>
      </c>
      <c r="I282" s="81">
        <f>24+SUMIFS(Listor!$C$16:$C$17,Listor!$B$16:$B$17,Uttag!D282)</f>
        <v>24</v>
      </c>
      <c r="J282" s="37">
        <f t="shared" si="122"/>
        <v>0</v>
      </c>
      <c r="L282" s="160"/>
      <c r="M282" s="207">
        <v>1</v>
      </c>
      <c r="N282" s="207">
        <v>0</v>
      </c>
      <c r="O282" s="151"/>
      <c r="P282" s="166"/>
      <c r="Q282" s="167"/>
      <c r="S282" s="37">
        <f t="shared" si="121"/>
        <v>0</v>
      </c>
      <c r="U282" s="37">
        <f>(M282+(1-M282)*(1-N282))*L282*_xlfn.XLOOKUP(BO282,Priser!$A$4:$A$15,Priser!$J$4:$J$15)</f>
        <v>0</v>
      </c>
      <c r="V282" s="37">
        <f>AQ282*(SUMIFS(Priser!$J$4:$J$15,Priser!$A$4:$A$15,BO282)-(SUMIFS(Priser!$H$4:$H$15,Priser!$A$4:$A$15,BO282)/SUMIFS(Priser!$I$4:$I$15,Priser!$A$4:$A$15,BO282)))+AP282*(SUMIFS(Priser!$J$4:$J$15,Priser!$A$4:$A$15,BO282)-Priser!$E$6/SUMIFS(Priser!$I$4:$I$15,Priser!$A$4:$A$15,BO282))+AO282*(SUMIFS(Priser!$J$4:$J$15,Priser!$A$4:$A$15,BO282)-Priser!$D$5/SUMIFS(Priser!$I$4:$I$15,Priser!$A$4:$A$15,BO282))+AN282*(SUMIFS(Priser!$J$4:$J$15,Priser!$A$4:$A$15,BO282)-Priser!$C$4/SUMIFS(Priser!$I$4:$I$15,Priser!$A$4:$A$15,BO282))+AM282*(SUMIFS(Priser!$J$4:$J$15,Priser!$A$4:$A$15,BO282)-Priser!$B$4/SUMIFS(Priser!$I$4:$I$15,Priser!$A$4:$A$15,BO282))</f>
        <v>0</v>
      </c>
      <c r="W282" s="37">
        <f t="shared" si="141"/>
        <v>0</v>
      </c>
      <c r="X282" s="37"/>
      <c r="AA282" s="37">
        <f t="shared" si="123"/>
        <v>0</v>
      </c>
      <c r="AB282" s="37">
        <f t="shared" si="150"/>
        <v>0</v>
      </c>
      <c r="AC282" s="37">
        <f t="shared" si="124"/>
        <v>0</v>
      </c>
      <c r="AD282" s="37">
        <f t="shared" si="142"/>
        <v>0</v>
      </c>
      <c r="AE282" s="37">
        <f>IF(AD282&gt;=Priser!$L$7,Priser!$M$7,IF(AD282&gt;=Priser!$L$6,Priser!$M$6,IF(AD282&gt;=Priser!$L$5,Priser!$M$5,IF(AD282&gt;=Priser!$L$4,Priser!$M$4))))</f>
        <v>0</v>
      </c>
      <c r="AF282" s="37">
        <f>AE282*SUMIFS(Priser!$J$4:$J$15,Priser!$A$4:$A$15,$BO282)*AB282</f>
        <v>0</v>
      </c>
      <c r="AG282" s="37">
        <f t="shared" si="143"/>
        <v>0</v>
      </c>
      <c r="AH282" s="37">
        <f>IF(AG282&gt;=Priser!$N$7,Priser!$O$7,IF(AG282&gt;=Priser!$N$6,Priser!$O$6,IF(AG282&gt;=Priser!$N$5,Priser!$O$5,IF(AG282&gt;=Priser!$N$4,Priser!$O$4))))</f>
        <v>0</v>
      </c>
      <c r="AI282" s="37">
        <f>AH282*SUMIFS(Priser!$J$4:$J$15,Priser!$A$4:$A$15,$BO282)*AC282</f>
        <v>0</v>
      </c>
      <c r="AJ282" s="37"/>
      <c r="AK282" s="37"/>
      <c r="AM282" s="37">
        <f t="shared" si="125"/>
        <v>0</v>
      </c>
      <c r="AN282" s="37">
        <f t="shared" si="126"/>
        <v>0</v>
      </c>
      <c r="AO282" s="37">
        <f t="shared" si="127"/>
        <v>0</v>
      </c>
      <c r="AP282" s="37">
        <f t="shared" si="128"/>
        <v>0</v>
      </c>
      <c r="AQ282" s="37">
        <f t="shared" si="129"/>
        <v>0</v>
      </c>
      <c r="AR282" s="37">
        <f t="shared" si="130"/>
        <v>0</v>
      </c>
      <c r="AS282" s="37">
        <f t="shared" si="131"/>
        <v>0</v>
      </c>
      <c r="AT282" s="37">
        <f t="shared" si="144"/>
        <v>0</v>
      </c>
      <c r="AU282" s="37">
        <f t="shared" si="145"/>
        <v>0</v>
      </c>
      <c r="AV282" s="37">
        <f t="shared" si="146"/>
        <v>0</v>
      </c>
      <c r="AW282" s="37">
        <f t="shared" si="147"/>
        <v>0</v>
      </c>
      <c r="AX282" s="37">
        <f t="shared" si="132"/>
        <v>0</v>
      </c>
      <c r="AY282" s="37"/>
      <c r="AZ282" s="37"/>
      <c r="BB282" s="37">
        <f t="shared" si="133"/>
        <v>0</v>
      </c>
      <c r="BC282" s="37">
        <f t="shared" si="134"/>
        <v>0</v>
      </c>
      <c r="BD282" s="37">
        <f t="shared" si="135"/>
        <v>0</v>
      </c>
      <c r="BE282" s="37">
        <f t="shared" si="136"/>
        <v>0</v>
      </c>
      <c r="BF282" s="37">
        <f t="shared" si="137"/>
        <v>0</v>
      </c>
      <c r="BG282" s="37">
        <f t="shared" si="138"/>
        <v>0</v>
      </c>
      <c r="BH282" s="37">
        <f t="shared" si="148"/>
        <v>0</v>
      </c>
      <c r="BJ282" s="37"/>
      <c r="BL282" s="37">
        <f>IF(Uttag!F282="",Uttag!E282,0)/IF(Uttag!$F$2=Listor!$B$5,I282,1)</f>
        <v>0</v>
      </c>
      <c r="BM282" s="37">
        <f>Uttag!F282/IF(Uttag!$F$2=Listor!$B$5,I282,1)</f>
        <v>0</v>
      </c>
      <c r="BO282" s="81">
        <f t="shared" si="139"/>
        <v>7</v>
      </c>
      <c r="BP282" s="37">
        <f>IF(OR(BO282&gt;=10,BO282&lt;=4),Indata!$B$9,Indata!$B$10)</f>
        <v>0</v>
      </c>
    </row>
    <row r="283" spans="4:68" x14ac:dyDescent="0.25">
      <c r="D283" s="148">
        <f t="shared" si="149"/>
        <v>45478</v>
      </c>
      <c r="E283" s="140"/>
      <c r="F283" s="141"/>
      <c r="G283" s="148"/>
      <c r="H283" s="37">
        <f t="shared" si="140"/>
        <v>0</v>
      </c>
      <c r="I283" s="81">
        <f>24+SUMIFS(Listor!$C$16:$C$17,Listor!$B$16:$B$17,Uttag!D283)</f>
        <v>24</v>
      </c>
      <c r="J283" s="37">
        <f t="shared" si="122"/>
        <v>0</v>
      </c>
      <c r="L283" s="160"/>
      <c r="M283" s="207">
        <v>1</v>
      </c>
      <c r="N283" s="207">
        <v>0</v>
      </c>
      <c r="O283" s="151"/>
      <c r="P283" s="166"/>
      <c r="Q283" s="167"/>
      <c r="S283" s="37">
        <f t="shared" si="121"/>
        <v>0</v>
      </c>
      <c r="U283" s="37">
        <f>(M283+(1-M283)*(1-N283))*L283*_xlfn.XLOOKUP(BO283,Priser!$A$4:$A$15,Priser!$J$4:$J$15)</f>
        <v>0</v>
      </c>
      <c r="V283" s="37">
        <f>AQ283*(SUMIFS(Priser!$J$4:$J$15,Priser!$A$4:$A$15,BO283)-(SUMIFS(Priser!$H$4:$H$15,Priser!$A$4:$A$15,BO283)/SUMIFS(Priser!$I$4:$I$15,Priser!$A$4:$A$15,BO283)))+AP283*(SUMIFS(Priser!$J$4:$J$15,Priser!$A$4:$A$15,BO283)-Priser!$E$6/SUMIFS(Priser!$I$4:$I$15,Priser!$A$4:$A$15,BO283))+AO283*(SUMIFS(Priser!$J$4:$J$15,Priser!$A$4:$A$15,BO283)-Priser!$D$5/SUMIFS(Priser!$I$4:$I$15,Priser!$A$4:$A$15,BO283))+AN283*(SUMIFS(Priser!$J$4:$J$15,Priser!$A$4:$A$15,BO283)-Priser!$C$4/SUMIFS(Priser!$I$4:$I$15,Priser!$A$4:$A$15,BO283))+AM283*(SUMIFS(Priser!$J$4:$J$15,Priser!$A$4:$A$15,BO283)-Priser!$B$4/SUMIFS(Priser!$I$4:$I$15,Priser!$A$4:$A$15,BO283))</f>
        <v>0</v>
      </c>
      <c r="W283" s="37">
        <f t="shared" si="141"/>
        <v>0</v>
      </c>
      <c r="X283" s="37"/>
      <c r="AA283" s="37">
        <f t="shared" si="123"/>
        <v>0</v>
      </c>
      <c r="AB283" s="37">
        <f t="shared" si="150"/>
        <v>0</v>
      </c>
      <c r="AC283" s="37">
        <f t="shared" si="124"/>
        <v>0</v>
      </c>
      <c r="AD283" s="37">
        <f t="shared" si="142"/>
        <v>0</v>
      </c>
      <c r="AE283" s="37">
        <f>IF(AD283&gt;=Priser!$L$7,Priser!$M$7,IF(AD283&gt;=Priser!$L$6,Priser!$M$6,IF(AD283&gt;=Priser!$L$5,Priser!$M$5,IF(AD283&gt;=Priser!$L$4,Priser!$M$4))))</f>
        <v>0</v>
      </c>
      <c r="AF283" s="37">
        <f>AE283*SUMIFS(Priser!$J$4:$J$15,Priser!$A$4:$A$15,$BO283)*AB283</f>
        <v>0</v>
      </c>
      <c r="AG283" s="37">
        <f t="shared" si="143"/>
        <v>0</v>
      </c>
      <c r="AH283" s="37">
        <f>IF(AG283&gt;=Priser!$N$7,Priser!$O$7,IF(AG283&gt;=Priser!$N$6,Priser!$O$6,IF(AG283&gt;=Priser!$N$5,Priser!$O$5,IF(AG283&gt;=Priser!$N$4,Priser!$O$4))))</f>
        <v>0</v>
      </c>
      <c r="AI283" s="37">
        <f>AH283*SUMIFS(Priser!$J$4:$J$15,Priser!$A$4:$A$15,$BO283)*AC283</f>
        <v>0</v>
      </c>
      <c r="AJ283" s="37"/>
      <c r="AK283" s="37"/>
      <c r="AM283" s="37">
        <f t="shared" si="125"/>
        <v>0</v>
      </c>
      <c r="AN283" s="37">
        <f t="shared" si="126"/>
        <v>0</v>
      </c>
      <c r="AO283" s="37">
        <f t="shared" si="127"/>
        <v>0</v>
      </c>
      <c r="AP283" s="37">
        <f t="shared" si="128"/>
        <v>0</v>
      </c>
      <c r="AQ283" s="37">
        <f t="shared" si="129"/>
        <v>0</v>
      </c>
      <c r="AR283" s="37">
        <f t="shared" si="130"/>
        <v>0</v>
      </c>
      <c r="AS283" s="37">
        <f t="shared" si="131"/>
        <v>0</v>
      </c>
      <c r="AT283" s="37">
        <f t="shared" si="144"/>
        <v>0</v>
      </c>
      <c r="AU283" s="37">
        <f t="shared" si="145"/>
        <v>0</v>
      </c>
      <c r="AV283" s="37">
        <f t="shared" si="146"/>
        <v>0</v>
      </c>
      <c r="AW283" s="37">
        <f t="shared" si="147"/>
        <v>0</v>
      </c>
      <c r="AX283" s="37">
        <f t="shared" si="132"/>
        <v>0</v>
      </c>
      <c r="AY283" s="37"/>
      <c r="AZ283" s="37"/>
      <c r="BB283" s="37">
        <f t="shared" si="133"/>
        <v>0</v>
      </c>
      <c r="BC283" s="37">
        <f t="shared" si="134"/>
        <v>0</v>
      </c>
      <c r="BD283" s="37">
        <f t="shared" si="135"/>
        <v>0</v>
      </c>
      <c r="BE283" s="37">
        <f t="shared" si="136"/>
        <v>0</v>
      </c>
      <c r="BF283" s="37">
        <f t="shared" si="137"/>
        <v>0</v>
      </c>
      <c r="BG283" s="37">
        <f t="shared" si="138"/>
        <v>0</v>
      </c>
      <c r="BH283" s="37">
        <f t="shared" si="148"/>
        <v>0</v>
      </c>
      <c r="BJ283" s="37"/>
      <c r="BL283" s="37">
        <f>IF(Uttag!F283="",Uttag!E283,0)/IF(Uttag!$F$2=Listor!$B$5,I283,1)</f>
        <v>0</v>
      </c>
      <c r="BM283" s="37">
        <f>Uttag!F283/IF(Uttag!$F$2=Listor!$B$5,I283,1)</f>
        <v>0</v>
      </c>
      <c r="BO283" s="81">
        <f t="shared" si="139"/>
        <v>7</v>
      </c>
      <c r="BP283" s="37">
        <f>IF(OR(BO283&gt;=10,BO283&lt;=4),Indata!$B$9,Indata!$B$10)</f>
        <v>0</v>
      </c>
    </row>
    <row r="284" spans="4:68" x14ac:dyDescent="0.25">
      <c r="D284" s="148">
        <f t="shared" si="149"/>
        <v>45479</v>
      </c>
      <c r="E284" s="140"/>
      <c r="F284" s="141"/>
      <c r="G284" s="148"/>
      <c r="H284" s="37">
        <f t="shared" si="140"/>
        <v>0</v>
      </c>
      <c r="I284" s="81">
        <f>24+SUMIFS(Listor!$C$16:$C$17,Listor!$B$16:$B$17,Uttag!D284)</f>
        <v>24</v>
      </c>
      <c r="J284" s="37">
        <f t="shared" si="122"/>
        <v>0</v>
      </c>
      <c r="L284" s="160"/>
      <c r="M284" s="207">
        <v>1</v>
      </c>
      <c r="N284" s="207">
        <v>0</v>
      </c>
      <c r="O284" s="151"/>
      <c r="P284" s="166"/>
      <c r="Q284" s="167"/>
      <c r="S284" s="37">
        <f t="shared" si="121"/>
        <v>0</v>
      </c>
      <c r="U284" s="37">
        <f>(M284+(1-M284)*(1-N284))*L284*_xlfn.XLOOKUP(BO284,Priser!$A$4:$A$15,Priser!$J$4:$J$15)</f>
        <v>0</v>
      </c>
      <c r="V284" s="37">
        <f>AQ284*(SUMIFS(Priser!$J$4:$J$15,Priser!$A$4:$A$15,BO284)-(SUMIFS(Priser!$H$4:$H$15,Priser!$A$4:$A$15,BO284)/SUMIFS(Priser!$I$4:$I$15,Priser!$A$4:$A$15,BO284)))+AP284*(SUMIFS(Priser!$J$4:$J$15,Priser!$A$4:$A$15,BO284)-Priser!$E$6/SUMIFS(Priser!$I$4:$I$15,Priser!$A$4:$A$15,BO284))+AO284*(SUMIFS(Priser!$J$4:$J$15,Priser!$A$4:$A$15,BO284)-Priser!$D$5/SUMIFS(Priser!$I$4:$I$15,Priser!$A$4:$A$15,BO284))+AN284*(SUMIFS(Priser!$J$4:$J$15,Priser!$A$4:$A$15,BO284)-Priser!$C$4/SUMIFS(Priser!$I$4:$I$15,Priser!$A$4:$A$15,BO284))+AM284*(SUMIFS(Priser!$J$4:$J$15,Priser!$A$4:$A$15,BO284)-Priser!$B$4/SUMIFS(Priser!$I$4:$I$15,Priser!$A$4:$A$15,BO284))</f>
        <v>0</v>
      </c>
      <c r="W284" s="37">
        <f t="shared" si="141"/>
        <v>0</v>
      </c>
      <c r="X284" s="37"/>
      <c r="AA284" s="37">
        <f t="shared" si="123"/>
        <v>0</v>
      </c>
      <c r="AB284" s="37">
        <f t="shared" si="150"/>
        <v>0</v>
      </c>
      <c r="AC284" s="37">
        <f t="shared" si="124"/>
        <v>0</v>
      </c>
      <c r="AD284" s="37">
        <f t="shared" si="142"/>
        <v>0</v>
      </c>
      <c r="AE284" s="37">
        <f>IF(AD284&gt;=Priser!$L$7,Priser!$M$7,IF(AD284&gt;=Priser!$L$6,Priser!$M$6,IF(AD284&gt;=Priser!$L$5,Priser!$M$5,IF(AD284&gt;=Priser!$L$4,Priser!$M$4))))</f>
        <v>0</v>
      </c>
      <c r="AF284" s="37">
        <f>AE284*SUMIFS(Priser!$J$4:$J$15,Priser!$A$4:$A$15,$BO284)*AB284</f>
        <v>0</v>
      </c>
      <c r="AG284" s="37">
        <f t="shared" si="143"/>
        <v>0</v>
      </c>
      <c r="AH284" s="37">
        <f>IF(AG284&gt;=Priser!$N$7,Priser!$O$7,IF(AG284&gt;=Priser!$N$6,Priser!$O$6,IF(AG284&gt;=Priser!$N$5,Priser!$O$5,IF(AG284&gt;=Priser!$N$4,Priser!$O$4))))</f>
        <v>0</v>
      </c>
      <c r="AI284" s="37">
        <f>AH284*SUMIFS(Priser!$J$4:$J$15,Priser!$A$4:$A$15,$BO284)*AC284</f>
        <v>0</v>
      </c>
      <c r="AJ284" s="37"/>
      <c r="AK284" s="37"/>
      <c r="AM284" s="37">
        <f t="shared" si="125"/>
        <v>0</v>
      </c>
      <c r="AN284" s="37">
        <f t="shared" si="126"/>
        <v>0</v>
      </c>
      <c r="AO284" s="37">
        <f t="shared" si="127"/>
        <v>0</v>
      </c>
      <c r="AP284" s="37">
        <f t="shared" si="128"/>
        <v>0</v>
      </c>
      <c r="AQ284" s="37">
        <f t="shared" si="129"/>
        <v>0</v>
      </c>
      <c r="AR284" s="37">
        <f t="shared" si="130"/>
        <v>0</v>
      </c>
      <c r="AS284" s="37">
        <f t="shared" si="131"/>
        <v>0</v>
      </c>
      <c r="AT284" s="37">
        <f t="shared" si="144"/>
        <v>0</v>
      </c>
      <c r="AU284" s="37">
        <f t="shared" si="145"/>
        <v>0</v>
      </c>
      <c r="AV284" s="37">
        <f t="shared" si="146"/>
        <v>0</v>
      </c>
      <c r="AW284" s="37">
        <f t="shared" si="147"/>
        <v>0</v>
      </c>
      <c r="AX284" s="37">
        <f t="shared" si="132"/>
        <v>0</v>
      </c>
      <c r="AY284" s="37"/>
      <c r="AZ284" s="37"/>
      <c r="BB284" s="37">
        <f t="shared" si="133"/>
        <v>0</v>
      </c>
      <c r="BC284" s="37">
        <f t="shared" si="134"/>
        <v>0</v>
      </c>
      <c r="BD284" s="37">
        <f t="shared" si="135"/>
        <v>0</v>
      </c>
      <c r="BE284" s="37">
        <f t="shared" si="136"/>
        <v>0</v>
      </c>
      <c r="BF284" s="37">
        <f t="shared" si="137"/>
        <v>0</v>
      </c>
      <c r="BG284" s="37">
        <f t="shared" si="138"/>
        <v>0</v>
      </c>
      <c r="BH284" s="37">
        <f t="shared" si="148"/>
        <v>0</v>
      </c>
      <c r="BJ284" s="37"/>
      <c r="BL284" s="37">
        <f>IF(Uttag!F284="",Uttag!E284,0)/IF(Uttag!$F$2=Listor!$B$5,I284,1)</f>
        <v>0</v>
      </c>
      <c r="BM284" s="37">
        <f>Uttag!F284/IF(Uttag!$F$2=Listor!$B$5,I284,1)</f>
        <v>0</v>
      </c>
      <c r="BO284" s="81">
        <f t="shared" si="139"/>
        <v>7</v>
      </c>
      <c r="BP284" s="37">
        <f>IF(OR(BO284&gt;=10,BO284&lt;=4),Indata!$B$9,Indata!$B$10)</f>
        <v>0</v>
      </c>
    </row>
    <row r="285" spans="4:68" x14ac:dyDescent="0.25">
      <c r="D285" s="148">
        <f t="shared" si="149"/>
        <v>45480</v>
      </c>
      <c r="E285" s="140"/>
      <c r="F285" s="141"/>
      <c r="G285" s="148"/>
      <c r="H285" s="37">
        <f t="shared" si="140"/>
        <v>0</v>
      </c>
      <c r="I285" s="81">
        <f>24+SUMIFS(Listor!$C$16:$C$17,Listor!$B$16:$B$17,Uttag!D285)</f>
        <v>24</v>
      </c>
      <c r="J285" s="37">
        <f t="shared" si="122"/>
        <v>0</v>
      </c>
      <c r="L285" s="160"/>
      <c r="M285" s="207">
        <v>1</v>
      </c>
      <c r="N285" s="207">
        <v>0</v>
      </c>
      <c r="O285" s="151"/>
      <c r="P285" s="166"/>
      <c r="Q285" s="167"/>
      <c r="S285" s="37">
        <f t="shared" si="121"/>
        <v>0</v>
      </c>
      <c r="U285" s="37">
        <f>(M285+(1-M285)*(1-N285))*L285*_xlfn.XLOOKUP(BO285,Priser!$A$4:$A$15,Priser!$J$4:$J$15)</f>
        <v>0</v>
      </c>
      <c r="V285" s="37">
        <f>AQ285*(SUMIFS(Priser!$J$4:$J$15,Priser!$A$4:$A$15,BO285)-(SUMIFS(Priser!$H$4:$H$15,Priser!$A$4:$A$15,BO285)/SUMIFS(Priser!$I$4:$I$15,Priser!$A$4:$A$15,BO285)))+AP285*(SUMIFS(Priser!$J$4:$J$15,Priser!$A$4:$A$15,BO285)-Priser!$E$6/SUMIFS(Priser!$I$4:$I$15,Priser!$A$4:$A$15,BO285))+AO285*(SUMIFS(Priser!$J$4:$J$15,Priser!$A$4:$A$15,BO285)-Priser!$D$5/SUMIFS(Priser!$I$4:$I$15,Priser!$A$4:$A$15,BO285))+AN285*(SUMIFS(Priser!$J$4:$J$15,Priser!$A$4:$A$15,BO285)-Priser!$C$4/SUMIFS(Priser!$I$4:$I$15,Priser!$A$4:$A$15,BO285))+AM285*(SUMIFS(Priser!$J$4:$J$15,Priser!$A$4:$A$15,BO285)-Priser!$B$4/SUMIFS(Priser!$I$4:$I$15,Priser!$A$4:$A$15,BO285))</f>
        <v>0</v>
      </c>
      <c r="W285" s="37">
        <f t="shared" si="141"/>
        <v>0</v>
      </c>
      <c r="X285" s="37"/>
      <c r="AA285" s="37">
        <f t="shared" si="123"/>
        <v>0</v>
      </c>
      <c r="AB285" s="37">
        <f t="shared" si="150"/>
        <v>0</v>
      </c>
      <c r="AC285" s="37">
        <f t="shared" si="124"/>
        <v>0</v>
      </c>
      <c r="AD285" s="37">
        <f t="shared" si="142"/>
        <v>0</v>
      </c>
      <c r="AE285" s="37">
        <f>IF(AD285&gt;=Priser!$L$7,Priser!$M$7,IF(AD285&gt;=Priser!$L$6,Priser!$M$6,IF(AD285&gt;=Priser!$L$5,Priser!$M$5,IF(AD285&gt;=Priser!$L$4,Priser!$M$4))))</f>
        <v>0</v>
      </c>
      <c r="AF285" s="37">
        <f>AE285*SUMIFS(Priser!$J$4:$J$15,Priser!$A$4:$A$15,$BO285)*AB285</f>
        <v>0</v>
      </c>
      <c r="AG285" s="37">
        <f t="shared" si="143"/>
        <v>0</v>
      </c>
      <c r="AH285" s="37">
        <f>IF(AG285&gt;=Priser!$N$7,Priser!$O$7,IF(AG285&gt;=Priser!$N$6,Priser!$O$6,IF(AG285&gt;=Priser!$N$5,Priser!$O$5,IF(AG285&gt;=Priser!$N$4,Priser!$O$4))))</f>
        <v>0</v>
      </c>
      <c r="AI285" s="37">
        <f>AH285*SUMIFS(Priser!$J$4:$J$15,Priser!$A$4:$A$15,$BO285)*AC285</f>
        <v>0</v>
      </c>
      <c r="AJ285" s="37"/>
      <c r="AK285" s="37"/>
      <c r="AM285" s="37">
        <f t="shared" si="125"/>
        <v>0</v>
      </c>
      <c r="AN285" s="37">
        <f t="shared" si="126"/>
        <v>0</v>
      </c>
      <c r="AO285" s="37">
        <f t="shared" si="127"/>
        <v>0</v>
      </c>
      <c r="AP285" s="37">
        <f t="shared" si="128"/>
        <v>0</v>
      </c>
      <c r="AQ285" s="37">
        <f t="shared" si="129"/>
        <v>0</v>
      </c>
      <c r="AR285" s="37">
        <f t="shared" si="130"/>
        <v>0</v>
      </c>
      <c r="AS285" s="37">
        <f t="shared" si="131"/>
        <v>0</v>
      </c>
      <c r="AT285" s="37">
        <f t="shared" si="144"/>
        <v>0</v>
      </c>
      <c r="AU285" s="37">
        <f t="shared" si="145"/>
        <v>0</v>
      </c>
      <c r="AV285" s="37">
        <f t="shared" si="146"/>
        <v>0</v>
      </c>
      <c r="AW285" s="37">
        <f t="shared" si="147"/>
        <v>0</v>
      </c>
      <c r="AX285" s="37">
        <f t="shared" si="132"/>
        <v>0</v>
      </c>
      <c r="AY285" s="37"/>
      <c r="AZ285" s="37"/>
      <c r="BB285" s="37">
        <f t="shared" si="133"/>
        <v>0</v>
      </c>
      <c r="BC285" s="37">
        <f t="shared" si="134"/>
        <v>0</v>
      </c>
      <c r="BD285" s="37">
        <f t="shared" si="135"/>
        <v>0</v>
      </c>
      <c r="BE285" s="37">
        <f t="shared" si="136"/>
        <v>0</v>
      </c>
      <c r="BF285" s="37">
        <f t="shared" si="137"/>
        <v>0</v>
      </c>
      <c r="BG285" s="37">
        <f t="shared" si="138"/>
        <v>0</v>
      </c>
      <c r="BH285" s="37">
        <f t="shared" si="148"/>
        <v>0</v>
      </c>
      <c r="BJ285" s="37"/>
      <c r="BL285" s="37">
        <f>IF(Uttag!F285="",Uttag!E285,0)/IF(Uttag!$F$2=Listor!$B$5,I285,1)</f>
        <v>0</v>
      </c>
      <c r="BM285" s="37">
        <f>Uttag!F285/IF(Uttag!$F$2=Listor!$B$5,I285,1)</f>
        <v>0</v>
      </c>
      <c r="BO285" s="81">
        <f t="shared" si="139"/>
        <v>7</v>
      </c>
      <c r="BP285" s="37">
        <f>IF(OR(BO285&gt;=10,BO285&lt;=4),Indata!$B$9,Indata!$B$10)</f>
        <v>0</v>
      </c>
    </row>
    <row r="286" spans="4:68" x14ac:dyDescent="0.25">
      <c r="D286" s="148">
        <f t="shared" si="149"/>
        <v>45481</v>
      </c>
      <c r="E286" s="140"/>
      <c r="F286" s="141"/>
      <c r="G286" s="148"/>
      <c r="H286" s="37">
        <f t="shared" si="140"/>
        <v>0</v>
      </c>
      <c r="I286" s="81">
        <f>24+SUMIFS(Listor!$C$16:$C$17,Listor!$B$16:$B$17,Uttag!D286)</f>
        <v>24</v>
      </c>
      <c r="J286" s="37">
        <f t="shared" si="122"/>
        <v>0</v>
      </c>
      <c r="L286" s="160"/>
      <c r="M286" s="207">
        <v>1</v>
      </c>
      <c r="N286" s="207">
        <v>0</v>
      </c>
      <c r="O286" s="151"/>
      <c r="P286" s="166"/>
      <c r="Q286" s="167"/>
      <c r="S286" s="37">
        <f t="shared" si="121"/>
        <v>0</v>
      </c>
      <c r="U286" s="37">
        <f>(M286+(1-M286)*(1-N286))*L286*_xlfn.XLOOKUP(BO286,Priser!$A$4:$A$15,Priser!$J$4:$J$15)</f>
        <v>0</v>
      </c>
      <c r="V286" s="37">
        <f>AQ286*(SUMIFS(Priser!$J$4:$J$15,Priser!$A$4:$A$15,BO286)-(SUMIFS(Priser!$H$4:$H$15,Priser!$A$4:$A$15,BO286)/SUMIFS(Priser!$I$4:$I$15,Priser!$A$4:$A$15,BO286)))+AP286*(SUMIFS(Priser!$J$4:$J$15,Priser!$A$4:$A$15,BO286)-Priser!$E$6/SUMIFS(Priser!$I$4:$I$15,Priser!$A$4:$A$15,BO286))+AO286*(SUMIFS(Priser!$J$4:$J$15,Priser!$A$4:$A$15,BO286)-Priser!$D$5/SUMIFS(Priser!$I$4:$I$15,Priser!$A$4:$A$15,BO286))+AN286*(SUMIFS(Priser!$J$4:$J$15,Priser!$A$4:$A$15,BO286)-Priser!$C$4/SUMIFS(Priser!$I$4:$I$15,Priser!$A$4:$A$15,BO286))+AM286*(SUMIFS(Priser!$J$4:$J$15,Priser!$A$4:$A$15,BO286)-Priser!$B$4/SUMIFS(Priser!$I$4:$I$15,Priser!$A$4:$A$15,BO286))</f>
        <v>0</v>
      </c>
      <c r="W286" s="37">
        <f t="shared" si="141"/>
        <v>0</v>
      </c>
      <c r="X286" s="37"/>
      <c r="AA286" s="37">
        <f t="shared" si="123"/>
        <v>0</v>
      </c>
      <c r="AB286" s="37">
        <f t="shared" si="150"/>
        <v>0</v>
      </c>
      <c r="AC286" s="37">
        <f t="shared" si="124"/>
        <v>0</v>
      </c>
      <c r="AD286" s="37">
        <f t="shared" si="142"/>
        <v>0</v>
      </c>
      <c r="AE286" s="37">
        <f>IF(AD286&gt;=Priser!$L$7,Priser!$M$7,IF(AD286&gt;=Priser!$L$6,Priser!$M$6,IF(AD286&gt;=Priser!$L$5,Priser!$M$5,IF(AD286&gt;=Priser!$L$4,Priser!$M$4))))</f>
        <v>0</v>
      </c>
      <c r="AF286" s="37">
        <f>AE286*SUMIFS(Priser!$J$4:$J$15,Priser!$A$4:$A$15,$BO286)*AB286</f>
        <v>0</v>
      </c>
      <c r="AG286" s="37">
        <f t="shared" si="143"/>
        <v>0</v>
      </c>
      <c r="AH286" s="37">
        <f>IF(AG286&gt;=Priser!$N$7,Priser!$O$7,IF(AG286&gt;=Priser!$N$6,Priser!$O$6,IF(AG286&gt;=Priser!$N$5,Priser!$O$5,IF(AG286&gt;=Priser!$N$4,Priser!$O$4))))</f>
        <v>0</v>
      </c>
      <c r="AI286" s="37">
        <f>AH286*SUMIFS(Priser!$J$4:$J$15,Priser!$A$4:$A$15,$BO286)*AC286</f>
        <v>0</v>
      </c>
      <c r="AJ286" s="37"/>
      <c r="AK286" s="37"/>
      <c r="AM286" s="37">
        <f t="shared" si="125"/>
        <v>0</v>
      </c>
      <c r="AN286" s="37">
        <f t="shared" si="126"/>
        <v>0</v>
      </c>
      <c r="AO286" s="37">
        <f t="shared" si="127"/>
        <v>0</v>
      </c>
      <c r="AP286" s="37">
        <f t="shared" si="128"/>
        <v>0</v>
      </c>
      <c r="AQ286" s="37">
        <f t="shared" si="129"/>
        <v>0</v>
      </c>
      <c r="AR286" s="37">
        <f t="shared" si="130"/>
        <v>0</v>
      </c>
      <c r="AS286" s="37">
        <f t="shared" si="131"/>
        <v>0</v>
      </c>
      <c r="AT286" s="37">
        <f t="shared" si="144"/>
        <v>0</v>
      </c>
      <c r="AU286" s="37">
        <f t="shared" si="145"/>
        <v>0</v>
      </c>
      <c r="AV286" s="37">
        <f t="shared" si="146"/>
        <v>0</v>
      </c>
      <c r="AW286" s="37">
        <f t="shared" si="147"/>
        <v>0</v>
      </c>
      <c r="AX286" s="37">
        <f t="shared" si="132"/>
        <v>0</v>
      </c>
      <c r="AY286" s="37"/>
      <c r="AZ286" s="37"/>
      <c r="BB286" s="37">
        <f t="shared" si="133"/>
        <v>0</v>
      </c>
      <c r="BC286" s="37">
        <f t="shared" si="134"/>
        <v>0</v>
      </c>
      <c r="BD286" s="37">
        <f t="shared" si="135"/>
        <v>0</v>
      </c>
      <c r="BE286" s="37">
        <f t="shared" si="136"/>
        <v>0</v>
      </c>
      <c r="BF286" s="37">
        <f t="shared" si="137"/>
        <v>0</v>
      </c>
      <c r="BG286" s="37">
        <f t="shared" si="138"/>
        <v>0</v>
      </c>
      <c r="BH286" s="37">
        <f t="shared" si="148"/>
        <v>0</v>
      </c>
      <c r="BJ286" s="37"/>
      <c r="BL286" s="37">
        <f>IF(Uttag!F286="",Uttag!E286,0)/IF(Uttag!$F$2=Listor!$B$5,I286,1)</f>
        <v>0</v>
      </c>
      <c r="BM286" s="37">
        <f>Uttag!F286/IF(Uttag!$F$2=Listor!$B$5,I286,1)</f>
        <v>0</v>
      </c>
      <c r="BO286" s="81">
        <f t="shared" si="139"/>
        <v>7</v>
      </c>
      <c r="BP286" s="37">
        <f>IF(OR(BO286&gt;=10,BO286&lt;=4),Indata!$B$9,Indata!$B$10)</f>
        <v>0</v>
      </c>
    </row>
    <row r="287" spans="4:68" x14ac:dyDescent="0.25">
      <c r="D287" s="148">
        <f t="shared" si="149"/>
        <v>45482</v>
      </c>
      <c r="E287" s="140"/>
      <c r="F287" s="141"/>
      <c r="G287" s="148"/>
      <c r="H287" s="37">
        <f t="shared" si="140"/>
        <v>0</v>
      </c>
      <c r="I287" s="81">
        <f>24+SUMIFS(Listor!$C$16:$C$17,Listor!$B$16:$B$17,Uttag!D287)</f>
        <v>24</v>
      </c>
      <c r="J287" s="37">
        <f t="shared" si="122"/>
        <v>0</v>
      </c>
      <c r="L287" s="160"/>
      <c r="M287" s="207">
        <v>1</v>
      </c>
      <c r="N287" s="207">
        <v>0</v>
      </c>
      <c r="O287" s="151"/>
      <c r="P287" s="166"/>
      <c r="Q287" s="167"/>
      <c r="S287" s="37">
        <f t="shared" si="121"/>
        <v>0</v>
      </c>
      <c r="U287" s="37">
        <f>(M287+(1-M287)*(1-N287))*L287*_xlfn.XLOOKUP(BO287,Priser!$A$4:$A$15,Priser!$J$4:$J$15)</f>
        <v>0</v>
      </c>
      <c r="V287" s="37">
        <f>AQ287*(SUMIFS(Priser!$J$4:$J$15,Priser!$A$4:$A$15,BO287)-(SUMIFS(Priser!$H$4:$H$15,Priser!$A$4:$A$15,BO287)/SUMIFS(Priser!$I$4:$I$15,Priser!$A$4:$A$15,BO287)))+AP287*(SUMIFS(Priser!$J$4:$J$15,Priser!$A$4:$A$15,BO287)-Priser!$E$6/SUMIFS(Priser!$I$4:$I$15,Priser!$A$4:$A$15,BO287))+AO287*(SUMIFS(Priser!$J$4:$J$15,Priser!$A$4:$A$15,BO287)-Priser!$D$5/SUMIFS(Priser!$I$4:$I$15,Priser!$A$4:$A$15,BO287))+AN287*(SUMIFS(Priser!$J$4:$J$15,Priser!$A$4:$A$15,BO287)-Priser!$C$4/SUMIFS(Priser!$I$4:$I$15,Priser!$A$4:$A$15,BO287))+AM287*(SUMIFS(Priser!$J$4:$J$15,Priser!$A$4:$A$15,BO287)-Priser!$B$4/SUMIFS(Priser!$I$4:$I$15,Priser!$A$4:$A$15,BO287))</f>
        <v>0</v>
      </c>
      <c r="W287" s="37">
        <f t="shared" si="141"/>
        <v>0</v>
      </c>
      <c r="X287" s="37"/>
      <c r="AA287" s="37">
        <f t="shared" si="123"/>
        <v>0</v>
      </c>
      <c r="AB287" s="37">
        <f t="shared" si="150"/>
        <v>0</v>
      </c>
      <c r="AC287" s="37">
        <f t="shared" si="124"/>
        <v>0</v>
      </c>
      <c r="AD287" s="37">
        <f t="shared" si="142"/>
        <v>0</v>
      </c>
      <c r="AE287" s="37">
        <f>IF(AD287&gt;=Priser!$L$7,Priser!$M$7,IF(AD287&gt;=Priser!$L$6,Priser!$M$6,IF(AD287&gt;=Priser!$L$5,Priser!$M$5,IF(AD287&gt;=Priser!$L$4,Priser!$M$4))))</f>
        <v>0</v>
      </c>
      <c r="AF287" s="37">
        <f>AE287*SUMIFS(Priser!$J$4:$J$15,Priser!$A$4:$A$15,$BO287)*AB287</f>
        <v>0</v>
      </c>
      <c r="AG287" s="37">
        <f t="shared" si="143"/>
        <v>0</v>
      </c>
      <c r="AH287" s="37">
        <f>IF(AG287&gt;=Priser!$N$7,Priser!$O$7,IF(AG287&gt;=Priser!$N$6,Priser!$O$6,IF(AG287&gt;=Priser!$N$5,Priser!$O$5,IF(AG287&gt;=Priser!$N$4,Priser!$O$4))))</f>
        <v>0</v>
      </c>
      <c r="AI287" s="37">
        <f>AH287*SUMIFS(Priser!$J$4:$J$15,Priser!$A$4:$A$15,$BO287)*AC287</f>
        <v>0</v>
      </c>
      <c r="AJ287" s="37"/>
      <c r="AK287" s="37"/>
      <c r="AM287" s="37">
        <f t="shared" si="125"/>
        <v>0</v>
      </c>
      <c r="AN287" s="37">
        <f t="shared" si="126"/>
        <v>0</v>
      </c>
      <c r="AO287" s="37">
        <f t="shared" si="127"/>
        <v>0</v>
      </c>
      <c r="AP287" s="37">
        <f t="shared" si="128"/>
        <v>0</v>
      </c>
      <c r="AQ287" s="37">
        <f t="shared" si="129"/>
        <v>0</v>
      </c>
      <c r="AR287" s="37">
        <f t="shared" si="130"/>
        <v>0</v>
      </c>
      <c r="AS287" s="37">
        <f t="shared" si="131"/>
        <v>0</v>
      </c>
      <c r="AT287" s="37">
        <f t="shared" si="144"/>
        <v>0</v>
      </c>
      <c r="AU287" s="37">
        <f t="shared" si="145"/>
        <v>0</v>
      </c>
      <c r="AV287" s="37">
        <f t="shared" si="146"/>
        <v>0</v>
      </c>
      <c r="AW287" s="37">
        <f t="shared" si="147"/>
        <v>0</v>
      </c>
      <c r="AX287" s="37">
        <f t="shared" si="132"/>
        <v>0</v>
      </c>
      <c r="AY287" s="37"/>
      <c r="AZ287" s="37"/>
      <c r="BB287" s="37">
        <f t="shared" si="133"/>
        <v>0</v>
      </c>
      <c r="BC287" s="37">
        <f t="shared" si="134"/>
        <v>0</v>
      </c>
      <c r="BD287" s="37">
        <f t="shared" si="135"/>
        <v>0</v>
      </c>
      <c r="BE287" s="37">
        <f t="shared" si="136"/>
        <v>0</v>
      </c>
      <c r="BF287" s="37">
        <f t="shared" si="137"/>
        <v>0</v>
      </c>
      <c r="BG287" s="37">
        <f t="shared" si="138"/>
        <v>0</v>
      </c>
      <c r="BH287" s="37">
        <f t="shared" si="148"/>
        <v>0</v>
      </c>
      <c r="BJ287" s="37"/>
      <c r="BL287" s="37">
        <f>IF(Uttag!F287="",Uttag!E287,0)/IF(Uttag!$F$2=Listor!$B$5,I287,1)</f>
        <v>0</v>
      </c>
      <c r="BM287" s="37">
        <f>Uttag!F287/IF(Uttag!$F$2=Listor!$B$5,I287,1)</f>
        <v>0</v>
      </c>
      <c r="BO287" s="81">
        <f t="shared" si="139"/>
        <v>7</v>
      </c>
      <c r="BP287" s="37">
        <f>IF(OR(BO287&gt;=10,BO287&lt;=4),Indata!$B$9,Indata!$B$10)</f>
        <v>0</v>
      </c>
    </row>
    <row r="288" spans="4:68" x14ac:dyDescent="0.25">
      <c r="D288" s="148">
        <f t="shared" si="149"/>
        <v>45483</v>
      </c>
      <c r="E288" s="140"/>
      <c r="F288" s="141"/>
      <c r="G288" s="148"/>
      <c r="H288" s="37">
        <f t="shared" si="140"/>
        <v>0</v>
      </c>
      <c r="I288" s="81">
        <f>24+SUMIFS(Listor!$C$16:$C$17,Listor!$B$16:$B$17,Uttag!D288)</f>
        <v>24</v>
      </c>
      <c r="J288" s="37">
        <f t="shared" si="122"/>
        <v>0</v>
      </c>
      <c r="L288" s="160"/>
      <c r="M288" s="207">
        <v>1</v>
      </c>
      <c r="N288" s="207">
        <v>0</v>
      </c>
      <c r="O288" s="151"/>
      <c r="P288" s="166"/>
      <c r="Q288" s="167"/>
      <c r="S288" s="37">
        <f t="shared" si="121"/>
        <v>0</v>
      </c>
      <c r="U288" s="37">
        <f>(M288+(1-M288)*(1-N288))*L288*_xlfn.XLOOKUP(BO288,Priser!$A$4:$A$15,Priser!$J$4:$J$15)</f>
        <v>0</v>
      </c>
      <c r="V288" s="37">
        <f>AQ288*(SUMIFS(Priser!$J$4:$J$15,Priser!$A$4:$A$15,BO288)-(SUMIFS(Priser!$H$4:$H$15,Priser!$A$4:$A$15,BO288)/SUMIFS(Priser!$I$4:$I$15,Priser!$A$4:$A$15,BO288)))+AP288*(SUMIFS(Priser!$J$4:$J$15,Priser!$A$4:$A$15,BO288)-Priser!$E$6/SUMIFS(Priser!$I$4:$I$15,Priser!$A$4:$A$15,BO288))+AO288*(SUMIFS(Priser!$J$4:$J$15,Priser!$A$4:$A$15,BO288)-Priser!$D$5/SUMIFS(Priser!$I$4:$I$15,Priser!$A$4:$A$15,BO288))+AN288*(SUMIFS(Priser!$J$4:$J$15,Priser!$A$4:$A$15,BO288)-Priser!$C$4/SUMIFS(Priser!$I$4:$I$15,Priser!$A$4:$A$15,BO288))+AM288*(SUMIFS(Priser!$J$4:$J$15,Priser!$A$4:$A$15,BO288)-Priser!$B$4/SUMIFS(Priser!$I$4:$I$15,Priser!$A$4:$A$15,BO288))</f>
        <v>0</v>
      </c>
      <c r="W288" s="37">
        <f t="shared" si="141"/>
        <v>0</v>
      </c>
      <c r="X288" s="37"/>
      <c r="AA288" s="37">
        <f t="shared" si="123"/>
        <v>0</v>
      </c>
      <c r="AB288" s="37">
        <f t="shared" si="150"/>
        <v>0</v>
      </c>
      <c r="AC288" s="37">
        <f t="shared" si="124"/>
        <v>0</v>
      </c>
      <c r="AD288" s="37">
        <f t="shared" si="142"/>
        <v>0</v>
      </c>
      <c r="AE288" s="37">
        <f>IF(AD288&gt;=Priser!$L$7,Priser!$M$7,IF(AD288&gt;=Priser!$L$6,Priser!$M$6,IF(AD288&gt;=Priser!$L$5,Priser!$M$5,IF(AD288&gt;=Priser!$L$4,Priser!$M$4))))</f>
        <v>0</v>
      </c>
      <c r="AF288" s="37">
        <f>AE288*SUMIFS(Priser!$J$4:$J$15,Priser!$A$4:$A$15,$BO288)*AB288</f>
        <v>0</v>
      </c>
      <c r="AG288" s="37">
        <f t="shared" si="143"/>
        <v>0</v>
      </c>
      <c r="AH288" s="37">
        <f>IF(AG288&gt;=Priser!$N$7,Priser!$O$7,IF(AG288&gt;=Priser!$N$6,Priser!$O$6,IF(AG288&gt;=Priser!$N$5,Priser!$O$5,IF(AG288&gt;=Priser!$N$4,Priser!$O$4))))</f>
        <v>0</v>
      </c>
      <c r="AI288" s="37">
        <f>AH288*SUMIFS(Priser!$J$4:$J$15,Priser!$A$4:$A$15,$BO288)*AC288</f>
        <v>0</v>
      </c>
      <c r="AJ288" s="37"/>
      <c r="AK288" s="37"/>
      <c r="AM288" s="37">
        <f t="shared" si="125"/>
        <v>0</v>
      </c>
      <c r="AN288" s="37">
        <f t="shared" si="126"/>
        <v>0</v>
      </c>
      <c r="AO288" s="37">
        <f t="shared" si="127"/>
        <v>0</v>
      </c>
      <c r="AP288" s="37">
        <f t="shared" si="128"/>
        <v>0</v>
      </c>
      <c r="AQ288" s="37">
        <f t="shared" si="129"/>
        <v>0</v>
      </c>
      <c r="AR288" s="37">
        <f t="shared" si="130"/>
        <v>0</v>
      </c>
      <c r="AS288" s="37">
        <f t="shared" si="131"/>
        <v>0</v>
      </c>
      <c r="AT288" s="37">
        <f t="shared" si="144"/>
        <v>0</v>
      </c>
      <c r="AU288" s="37">
        <f t="shared" si="145"/>
        <v>0</v>
      </c>
      <c r="AV288" s="37">
        <f t="shared" si="146"/>
        <v>0</v>
      </c>
      <c r="AW288" s="37">
        <f t="shared" si="147"/>
        <v>0</v>
      </c>
      <c r="AX288" s="37">
        <f t="shared" si="132"/>
        <v>0</v>
      </c>
      <c r="AY288" s="37"/>
      <c r="AZ288" s="37"/>
      <c r="BB288" s="37">
        <f t="shared" si="133"/>
        <v>0</v>
      </c>
      <c r="BC288" s="37">
        <f t="shared" si="134"/>
        <v>0</v>
      </c>
      <c r="BD288" s="37">
        <f t="shared" si="135"/>
        <v>0</v>
      </c>
      <c r="BE288" s="37">
        <f t="shared" si="136"/>
        <v>0</v>
      </c>
      <c r="BF288" s="37">
        <f t="shared" si="137"/>
        <v>0</v>
      </c>
      <c r="BG288" s="37">
        <f t="shared" si="138"/>
        <v>0</v>
      </c>
      <c r="BH288" s="37">
        <f t="shared" si="148"/>
        <v>0</v>
      </c>
      <c r="BJ288" s="37"/>
      <c r="BL288" s="37">
        <f>IF(Uttag!F288="",Uttag!E288,0)/IF(Uttag!$F$2=Listor!$B$5,I288,1)</f>
        <v>0</v>
      </c>
      <c r="BM288" s="37">
        <f>Uttag!F288/IF(Uttag!$F$2=Listor!$B$5,I288,1)</f>
        <v>0</v>
      </c>
      <c r="BO288" s="81">
        <f t="shared" si="139"/>
        <v>7</v>
      </c>
      <c r="BP288" s="37">
        <f>IF(OR(BO288&gt;=10,BO288&lt;=4),Indata!$B$9,Indata!$B$10)</f>
        <v>0</v>
      </c>
    </row>
    <row r="289" spans="4:68" x14ac:dyDescent="0.25">
      <c r="D289" s="148">
        <f t="shared" si="149"/>
        <v>45484</v>
      </c>
      <c r="E289" s="140"/>
      <c r="F289" s="141"/>
      <c r="G289" s="148"/>
      <c r="H289" s="37">
        <f t="shared" si="140"/>
        <v>0</v>
      </c>
      <c r="I289" s="81">
        <f>24+SUMIFS(Listor!$C$16:$C$17,Listor!$B$16:$B$17,Uttag!D289)</f>
        <v>24</v>
      </c>
      <c r="J289" s="37">
        <f t="shared" si="122"/>
        <v>0</v>
      </c>
      <c r="L289" s="160"/>
      <c r="M289" s="207">
        <v>1</v>
      </c>
      <c r="N289" s="207">
        <v>0</v>
      </c>
      <c r="O289" s="151"/>
      <c r="P289" s="166"/>
      <c r="Q289" s="167"/>
      <c r="S289" s="37">
        <f t="shared" si="121"/>
        <v>0</v>
      </c>
      <c r="U289" s="37">
        <f>(M289+(1-M289)*(1-N289))*L289*_xlfn.XLOOKUP(BO289,Priser!$A$4:$A$15,Priser!$J$4:$J$15)</f>
        <v>0</v>
      </c>
      <c r="V289" s="37">
        <f>AQ289*(SUMIFS(Priser!$J$4:$J$15,Priser!$A$4:$A$15,BO289)-(SUMIFS(Priser!$H$4:$H$15,Priser!$A$4:$A$15,BO289)/SUMIFS(Priser!$I$4:$I$15,Priser!$A$4:$A$15,BO289)))+AP289*(SUMIFS(Priser!$J$4:$J$15,Priser!$A$4:$A$15,BO289)-Priser!$E$6/SUMIFS(Priser!$I$4:$I$15,Priser!$A$4:$A$15,BO289))+AO289*(SUMIFS(Priser!$J$4:$J$15,Priser!$A$4:$A$15,BO289)-Priser!$D$5/SUMIFS(Priser!$I$4:$I$15,Priser!$A$4:$A$15,BO289))+AN289*(SUMIFS(Priser!$J$4:$J$15,Priser!$A$4:$A$15,BO289)-Priser!$C$4/SUMIFS(Priser!$I$4:$I$15,Priser!$A$4:$A$15,BO289))+AM289*(SUMIFS(Priser!$J$4:$J$15,Priser!$A$4:$A$15,BO289)-Priser!$B$4/SUMIFS(Priser!$I$4:$I$15,Priser!$A$4:$A$15,BO289))</f>
        <v>0</v>
      </c>
      <c r="W289" s="37">
        <f t="shared" si="141"/>
        <v>0</v>
      </c>
      <c r="X289" s="37"/>
      <c r="AA289" s="37">
        <f t="shared" si="123"/>
        <v>0</v>
      </c>
      <c r="AB289" s="37">
        <f t="shared" si="150"/>
        <v>0</v>
      </c>
      <c r="AC289" s="37">
        <f t="shared" si="124"/>
        <v>0</v>
      </c>
      <c r="AD289" s="37">
        <f t="shared" si="142"/>
        <v>0</v>
      </c>
      <c r="AE289" s="37">
        <f>IF(AD289&gt;=Priser!$L$7,Priser!$M$7,IF(AD289&gt;=Priser!$L$6,Priser!$M$6,IF(AD289&gt;=Priser!$L$5,Priser!$M$5,IF(AD289&gt;=Priser!$L$4,Priser!$M$4))))</f>
        <v>0</v>
      </c>
      <c r="AF289" s="37">
        <f>AE289*SUMIFS(Priser!$J$4:$J$15,Priser!$A$4:$A$15,$BO289)*AB289</f>
        <v>0</v>
      </c>
      <c r="AG289" s="37">
        <f t="shared" si="143"/>
        <v>0</v>
      </c>
      <c r="AH289" s="37">
        <f>IF(AG289&gt;=Priser!$N$7,Priser!$O$7,IF(AG289&gt;=Priser!$N$6,Priser!$O$6,IF(AG289&gt;=Priser!$N$5,Priser!$O$5,IF(AG289&gt;=Priser!$N$4,Priser!$O$4))))</f>
        <v>0</v>
      </c>
      <c r="AI289" s="37">
        <f>AH289*SUMIFS(Priser!$J$4:$J$15,Priser!$A$4:$A$15,$BO289)*AC289</f>
        <v>0</v>
      </c>
      <c r="AJ289" s="37"/>
      <c r="AK289" s="37"/>
      <c r="AM289" s="37">
        <f t="shared" si="125"/>
        <v>0</v>
      </c>
      <c r="AN289" s="37">
        <f t="shared" si="126"/>
        <v>0</v>
      </c>
      <c r="AO289" s="37">
        <f t="shared" si="127"/>
        <v>0</v>
      </c>
      <c r="AP289" s="37">
        <f t="shared" si="128"/>
        <v>0</v>
      </c>
      <c r="AQ289" s="37">
        <f t="shared" si="129"/>
        <v>0</v>
      </c>
      <c r="AR289" s="37">
        <f t="shared" si="130"/>
        <v>0</v>
      </c>
      <c r="AS289" s="37">
        <f t="shared" si="131"/>
        <v>0</v>
      </c>
      <c r="AT289" s="37">
        <f t="shared" si="144"/>
        <v>0</v>
      </c>
      <c r="AU289" s="37">
        <f t="shared" si="145"/>
        <v>0</v>
      </c>
      <c r="AV289" s="37">
        <f t="shared" si="146"/>
        <v>0</v>
      </c>
      <c r="AW289" s="37">
        <f t="shared" si="147"/>
        <v>0</v>
      </c>
      <c r="AX289" s="37">
        <f t="shared" si="132"/>
        <v>0</v>
      </c>
      <c r="AY289" s="37"/>
      <c r="AZ289" s="37"/>
      <c r="BB289" s="37">
        <f t="shared" si="133"/>
        <v>0</v>
      </c>
      <c r="BC289" s="37">
        <f t="shared" si="134"/>
        <v>0</v>
      </c>
      <c r="BD289" s="37">
        <f t="shared" si="135"/>
        <v>0</v>
      </c>
      <c r="BE289" s="37">
        <f t="shared" si="136"/>
        <v>0</v>
      </c>
      <c r="BF289" s="37">
        <f t="shared" si="137"/>
        <v>0</v>
      </c>
      <c r="BG289" s="37">
        <f t="shared" si="138"/>
        <v>0</v>
      </c>
      <c r="BH289" s="37">
        <f t="shared" si="148"/>
        <v>0</v>
      </c>
      <c r="BJ289" s="37"/>
      <c r="BL289" s="37">
        <f>IF(Uttag!F289="",Uttag!E289,0)/IF(Uttag!$F$2=Listor!$B$5,I289,1)</f>
        <v>0</v>
      </c>
      <c r="BM289" s="37">
        <f>Uttag!F289/IF(Uttag!$F$2=Listor!$B$5,I289,1)</f>
        <v>0</v>
      </c>
      <c r="BO289" s="81">
        <f t="shared" si="139"/>
        <v>7</v>
      </c>
      <c r="BP289" s="37">
        <f>IF(OR(BO289&gt;=10,BO289&lt;=4),Indata!$B$9,Indata!$B$10)</f>
        <v>0</v>
      </c>
    </row>
    <row r="290" spans="4:68" x14ac:dyDescent="0.25">
      <c r="D290" s="148">
        <f t="shared" si="149"/>
        <v>45485</v>
      </c>
      <c r="E290" s="140"/>
      <c r="F290" s="141"/>
      <c r="G290" s="148"/>
      <c r="H290" s="37">
        <f t="shared" si="140"/>
        <v>0</v>
      </c>
      <c r="I290" s="81">
        <f>24+SUMIFS(Listor!$C$16:$C$17,Listor!$B$16:$B$17,Uttag!D290)</f>
        <v>24</v>
      </c>
      <c r="J290" s="37">
        <f t="shared" si="122"/>
        <v>0</v>
      </c>
      <c r="L290" s="160"/>
      <c r="M290" s="207">
        <v>1</v>
      </c>
      <c r="N290" s="207">
        <v>0</v>
      </c>
      <c r="O290" s="151"/>
      <c r="P290" s="166"/>
      <c r="Q290" s="167"/>
      <c r="S290" s="37">
        <f t="shared" si="121"/>
        <v>0</v>
      </c>
      <c r="U290" s="37">
        <f>(M290+(1-M290)*(1-N290))*L290*_xlfn.XLOOKUP(BO290,Priser!$A$4:$A$15,Priser!$J$4:$J$15)</f>
        <v>0</v>
      </c>
      <c r="V290" s="37">
        <f>AQ290*(SUMIFS(Priser!$J$4:$J$15,Priser!$A$4:$A$15,BO290)-(SUMIFS(Priser!$H$4:$H$15,Priser!$A$4:$A$15,BO290)/SUMIFS(Priser!$I$4:$I$15,Priser!$A$4:$A$15,BO290)))+AP290*(SUMIFS(Priser!$J$4:$J$15,Priser!$A$4:$A$15,BO290)-Priser!$E$6/SUMIFS(Priser!$I$4:$I$15,Priser!$A$4:$A$15,BO290))+AO290*(SUMIFS(Priser!$J$4:$J$15,Priser!$A$4:$A$15,BO290)-Priser!$D$5/SUMIFS(Priser!$I$4:$I$15,Priser!$A$4:$A$15,BO290))+AN290*(SUMIFS(Priser!$J$4:$J$15,Priser!$A$4:$A$15,BO290)-Priser!$C$4/SUMIFS(Priser!$I$4:$I$15,Priser!$A$4:$A$15,BO290))+AM290*(SUMIFS(Priser!$J$4:$J$15,Priser!$A$4:$A$15,BO290)-Priser!$B$4/SUMIFS(Priser!$I$4:$I$15,Priser!$A$4:$A$15,BO290))</f>
        <v>0</v>
      </c>
      <c r="W290" s="37">
        <f t="shared" si="141"/>
        <v>0</v>
      </c>
      <c r="X290" s="37"/>
      <c r="AA290" s="37">
        <f t="shared" si="123"/>
        <v>0</v>
      </c>
      <c r="AB290" s="37">
        <f t="shared" si="150"/>
        <v>0</v>
      </c>
      <c r="AC290" s="37">
        <f t="shared" si="124"/>
        <v>0</v>
      </c>
      <c r="AD290" s="37">
        <f t="shared" si="142"/>
        <v>0</v>
      </c>
      <c r="AE290" s="37">
        <f>IF(AD290&gt;=Priser!$L$7,Priser!$M$7,IF(AD290&gt;=Priser!$L$6,Priser!$M$6,IF(AD290&gt;=Priser!$L$5,Priser!$M$5,IF(AD290&gt;=Priser!$L$4,Priser!$M$4))))</f>
        <v>0</v>
      </c>
      <c r="AF290" s="37">
        <f>AE290*SUMIFS(Priser!$J$4:$J$15,Priser!$A$4:$A$15,$BO290)*AB290</f>
        <v>0</v>
      </c>
      <c r="AG290" s="37">
        <f t="shared" si="143"/>
        <v>0</v>
      </c>
      <c r="AH290" s="37">
        <f>IF(AG290&gt;=Priser!$N$7,Priser!$O$7,IF(AG290&gt;=Priser!$N$6,Priser!$O$6,IF(AG290&gt;=Priser!$N$5,Priser!$O$5,IF(AG290&gt;=Priser!$N$4,Priser!$O$4))))</f>
        <v>0</v>
      </c>
      <c r="AI290" s="37">
        <f>AH290*SUMIFS(Priser!$J$4:$J$15,Priser!$A$4:$A$15,$BO290)*AC290</f>
        <v>0</v>
      </c>
      <c r="AJ290" s="37"/>
      <c r="AK290" s="37"/>
      <c r="AM290" s="37">
        <f t="shared" si="125"/>
        <v>0</v>
      </c>
      <c r="AN290" s="37">
        <f t="shared" si="126"/>
        <v>0</v>
      </c>
      <c r="AO290" s="37">
        <f t="shared" si="127"/>
        <v>0</v>
      </c>
      <c r="AP290" s="37">
        <f t="shared" si="128"/>
        <v>0</v>
      </c>
      <c r="AQ290" s="37">
        <f t="shared" si="129"/>
        <v>0</v>
      </c>
      <c r="AR290" s="37">
        <f t="shared" si="130"/>
        <v>0</v>
      </c>
      <c r="AS290" s="37">
        <f t="shared" si="131"/>
        <v>0</v>
      </c>
      <c r="AT290" s="37">
        <f t="shared" si="144"/>
        <v>0</v>
      </c>
      <c r="AU290" s="37">
        <f t="shared" si="145"/>
        <v>0</v>
      </c>
      <c r="AV290" s="37">
        <f t="shared" si="146"/>
        <v>0</v>
      </c>
      <c r="AW290" s="37">
        <f t="shared" si="147"/>
        <v>0</v>
      </c>
      <c r="AX290" s="37">
        <f t="shared" si="132"/>
        <v>0</v>
      </c>
      <c r="AY290" s="37"/>
      <c r="AZ290" s="37"/>
      <c r="BB290" s="37">
        <f t="shared" si="133"/>
        <v>0</v>
      </c>
      <c r="BC290" s="37">
        <f t="shared" si="134"/>
        <v>0</v>
      </c>
      <c r="BD290" s="37">
        <f t="shared" si="135"/>
        <v>0</v>
      </c>
      <c r="BE290" s="37">
        <f t="shared" si="136"/>
        <v>0</v>
      </c>
      <c r="BF290" s="37">
        <f t="shared" si="137"/>
        <v>0</v>
      </c>
      <c r="BG290" s="37">
        <f t="shared" si="138"/>
        <v>0</v>
      </c>
      <c r="BH290" s="37">
        <f t="shared" si="148"/>
        <v>0</v>
      </c>
      <c r="BJ290" s="37"/>
      <c r="BL290" s="37">
        <f>IF(Uttag!F290="",Uttag!E290,0)/IF(Uttag!$F$2=Listor!$B$5,I290,1)</f>
        <v>0</v>
      </c>
      <c r="BM290" s="37">
        <f>Uttag!F290/IF(Uttag!$F$2=Listor!$B$5,I290,1)</f>
        <v>0</v>
      </c>
      <c r="BO290" s="81">
        <f t="shared" si="139"/>
        <v>7</v>
      </c>
      <c r="BP290" s="37">
        <f>IF(OR(BO290&gt;=10,BO290&lt;=4),Indata!$B$9,Indata!$B$10)</f>
        <v>0</v>
      </c>
    </row>
    <row r="291" spans="4:68" x14ac:dyDescent="0.25">
      <c r="D291" s="148">
        <f t="shared" si="149"/>
        <v>45486</v>
      </c>
      <c r="E291" s="140"/>
      <c r="F291" s="141"/>
      <c r="G291" s="148"/>
      <c r="H291" s="37">
        <f t="shared" si="140"/>
        <v>0</v>
      </c>
      <c r="I291" s="81">
        <f>24+SUMIFS(Listor!$C$16:$C$17,Listor!$B$16:$B$17,Uttag!D291)</f>
        <v>24</v>
      </c>
      <c r="J291" s="37">
        <f t="shared" si="122"/>
        <v>0</v>
      </c>
      <c r="L291" s="160"/>
      <c r="M291" s="207">
        <v>1</v>
      </c>
      <c r="N291" s="207">
        <v>0</v>
      </c>
      <c r="O291" s="151"/>
      <c r="P291" s="166"/>
      <c r="Q291" s="167"/>
      <c r="S291" s="37">
        <f t="shared" si="121"/>
        <v>0</v>
      </c>
      <c r="U291" s="37">
        <f>(M291+(1-M291)*(1-N291))*L291*_xlfn.XLOOKUP(BO291,Priser!$A$4:$A$15,Priser!$J$4:$J$15)</f>
        <v>0</v>
      </c>
      <c r="V291" s="37">
        <f>AQ291*(SUMIFS(Priser!$J$4:$J$15,Priser!$A$4:$A$15,BO291)-(SUMIFS(Priser!$H$4:$H$15,Priser!$A$4:$A$15,BO291)/SUMIFS(Priser!$I$4:$I$15,Priser!$A$4:$A$15,BO291)))+AP291*(SUMIFS(Priser!$J$4:$J$15,Priser!$A$4:$A$15,BO291)-Priser!$E$6/SUMIFS(Priser!$I$4:$I$15,Priser!$A$4:$A$15,BO291))+AO291*(SUMIFS(Priser!$J$4:$J$15,Priser!$A$4:$A$15,BO291)-Priser!$D$5/SUMIFS(Priser!$I$4:$I$15,Priser!$A$4:$A$15,BO291))+AN291*(SUMIFS(Priser!$J$4:$J$15,Priser!$A$4:$A$15,BO291)-Priser!$C$4/SUMIFS(Priser!$I$4:$I$15,Priser!$A$4:$A$15,BO291))+AM291*(SUMIFS(Priser!$J$4:$J$15,Priser!$A$4:$A$15,BO291)-Priser!$B$4/SUMIFS(Priser!$I$4:$I$15,Priser!$A$4:$A$15,BO291))</f>
        <v>0</v>
      </c>
      <c r="W291" s="37">
        <f t="shared" si="141"/>
        <v>0</v>
      </c>
      <c r="X291" s="37"/>
      <c r="AA291" s="37">
        <f t="shared" si="123"/>
        <v>0</v>
      </c>
      <c r="AB291" s="37">
        <f t="shared" si="150"/>
        <v>0</v>
      </c>
      <c r="AC291" s="37">
        <f t="shared" si="124"/>
        <v>0</v>
      </c>
      <c r="AD291" s="37">
        <f t="shared" si="142"/>
        <v>0</v>
      </c>
      <c r="AE291" s="37">
        <f>IF(AD291&gt;=Priser!$L$7,Priser!$M$7,IF(AD291&gt;=Priser!$L$6,Priser!$M$6,IF(AD291&gt;=Priser!$L$5,Priser!$M$5,IF(AD291&gt;=Priser!$L$4,Priser!$M$4))))</f>
        <v>0</v>
      </c>
      <c r="AF291" s="37">
        <f>AE291*SUMIFS(Priser!$J$4:$J$15,Priser!$A$4:$A$15,$BO291)*AB291</f>
        <v>0</v>
      </c>
      <c r="AG291" s="37">
        <f t="shared" si="143"/>
        <v>0</v>
      </c>
      <c r="AH291" s="37">
        <f>IF(AG291&gt;=Priser!$N$7,Priser!$O$7,IF(AG291&gt;=Priser!$N$6,Priser!$O$6,IF(AG291&gt;=Priser!$N$5,Priser!$O$5,IF(AG291&gt;=Priser!$N$4,Priser!$O$4))))</f>
        <v>0</v>
      </c>
      <c r="AI291" s="37">
        <f>AH291*SUMIFS(Priser!$J$4:$J$15,Priser!$A$4:$A$15,$BO291)*AC291</f>
        <v>0</v>
      </c>
      <c r="AJ291" s="37"/>
      <c r="AK291" s="37"/>
      <c r="AM291" s="37">
        <f t="shared" si="125"/>
        <v>0</v>
      </c>
      <c r="AN291" s="37">
        <f t="shared" si="126"/>
        <v>0</v>
      </c>
      <c r="AO291" s="37">
        <f t="shared" si="127"/>
        <v>0</v>
      </c>
      <c r="AP291" s="37">
        <f t="shared" si="128"/>
        <v>0</v>
      </c>
      <c r="AQ291" s="37">
        <f t="shared" si="129"/>
        <v>0</v>
      </c>
      <c r="AR291" s="37">
        <f t="shared" si="130"/>
        <v>0</v>
      </c>
      <c r="AS291" s="37">
        <f t="shared" si="131"/>
        <v>0</v>
      </c>
      <c r="AT291" s="37">
        <f t="shared" si="144"/>
        <v>0</v>
      </c>
      <c r="AU291" s="37">
        <f t="shared" si="145"/>
        <v>0</v>
      </c>
      <c r="AV291" s="37">
        <f t="shared" si="146"/>
        <v>0</v>
      </c>
      <c r="AW291" s="37">
        <f t="shared" si="147"/>
        <v>0</v>
      </c>
      <c r="AX291" s="37">
        <f t="shared" si="132"/>
        <v>0</v>
      </c>
      <c r="AY291" s="37"/>
      <c r="AZ291" s="37"/>
      <c r="BB291" s="37">
        <f t="shared" si="133"/>
        <v>0</v>
      </c>
      <c r="BC291" s="37">
        <f t="shared" si="134"/>
        <v>0</v>
      </c>
      <c r="BD291" s="37">
        <f t="shared" si="135"/>
        <v>0</v>
      </c>
      <c r="BE291" s="37">
        <f t="shared" si="136"/>
        <v>0</v>
      </c>
      <c r="BF291" s="37">
        <f t="shared" si="137"/>
        <v>0</v>
      </c>
      <c r="BG291" s="37">
        <f t="shared" si="138"/>
        <v>0</v>
      </c>
      <c r="BH291" s="37">
        <f t="shared" si="148"/>
        <v>0</v>
      </c>
      <c r="BJ291" s="37"/>
      <c r="BL291" s="37">
        <f>IF(Uttag!F291="",Uttag!E291,0)/IF(Uttag!$F$2=Listor!$B$5,I291,1)</f>
        <v>0</v>
      </c>
      <c r="BM291" s="37">
        <f>Uttag!F291/IF(Uttag!$F$2=Listor!$B$5,I291,1)</f>
        <v>0</v>
      </c>
      <c r="BO291" s="81">
        <f t="shared" si="139"/>
        <v>7</v>
      </c>
      <c r="BP291" s="37">
        <f>IF(OR(BO291&gt;=10,BO291&lt;=4),Indata!$B$9,Indata!$B$10)</f>
        <v>0</v>
      </c>
    </row>
    <row r="292" spans="4:68" x14ac:dyDescent="0.25">
      <c r="D292" s="148">
        <f t="shared" si="149"/>
        <v>45487</v>
      </c>
      <c r="E292" s="140"/>
      <c r="F292" s="141"/>
      <c r="G292" s="148"/>
      <c r="H292" s="37">
        <f t="shared" si="140"/>
        <v>0</v>
      </c>
      <c r="I292" s="81">
        <f>24+SUMIFS(Listor!$C$16:$C$17,Listor!$B$16:$B$17,Uttag!D292)</f>
        <v>24</v>
      </c>
      <c r="J292" s="37">
        <f t="shared" si="122"/>
        <v>0</v>
      </c>
      <c r="L292" s="160"/>
      <c r="M292" s="207">
        <v>1</v>
      </c>
      <c r="N292" s="207">
        <v>0</v>
      </c>
      <c r="O292" s="151"/>
      <c r="P292" s="166"/>
      <c r="Q292" s="167"/>
      <c r="S292" s="37">
        <f t="shared" si="121"/>
        <v>0</v>
      </c>
      <c r="U292" s="37">
        <f>(M292+(1-M292)*(1-N292))*L292*_xlfn.XLOOKUP(BO292,Priser!$A$4:$A$15,Priser!$J$4:$J$15)</f>
        <v>0</v>
      </c>
      <c r="V292" s="37">
        <f>AQ292*(SUMIFS(Priser!$J$4:$J$15,Priser!$A$4:$A$15,BO292)-(SUMIFS(Priser!$H$4:$H$15,Priser!$A$4:$A$15,BO292)/SUMIFS(Priser!$I$4:$I$15,Priser!$A$4:$A$15,BO292)))+AP292*(SUMIFS(Priser!$J$4:$J$15,Priser!$A$4:$A$15,BO292)-Priser!$E$6/SUMIFS(Priser!$I$4:$I$15,Priser!$A$4:$A$15,BO292))+AO292*(SUMIFS(Priser!$J$4:$J$15,Priser!$A$4:$A$15,BO292)-Priser!$D$5/SUMIFS(Priser!$I$4:$I$15,Priser!$A$4:$A$15,BO292))+AN292*(SUMIFS(Priser!$J$4:$J$15,Priser!$A$4:$A$15,BO292)-Priser!$C$4/SUMIFS(Priser!$I$4:$I$15,Priser!$A$4:$A$15,BO292))+AM292*(SUMIFS(Priser!$J$4:$J$15,Priser!$A$4:$A$15,BO292)-Priser!$B$4/SUMIFS(Priser!$I$4:$I$15,Priser!$A$4:$A$15,BO292))</f>
        <v>0</v>
      </c>
      <c r="W292" s="37">
        <f t="shared" si="141"/>
        <v>0</v>
      </c>
      <c r="X292" s="37"/>
      <c r="AA292" s="37">
        <f t="shared" si="123"/>
        <v>0</v>
      </c>
      <c r="AB292" s="37">
        <f t="shared" si="150"/>
        <v>0</v>
      </c>
      <c r="AC292" s="37">
        <f t="shared" si="124"/>
        <v>0</v>
      </c>
      <c r="AD292" s="37">
        <f t="shared" si="142"/>
        <v>0</v>
      </c>
      <c r="AE292" s="37">
        <f>IF(AD292&gt;=Priser!$L$7,Priser!$M$7,IF(AD292&gt;=Priser!$L$6,Priser!$M$6,IF(AD292&gt;=Priser!$L$5,Priser!$M$5,IF(AD292&gt;=Priser!$L$4,Priser!$M$4))))</f>
        <v>0</v>
      </c>
      <c r="AF292" s="37">
        <f>AE292*SUMIFS(Priser!$J$4:$J$15,Priser!$A$4:$A$15,$BO292)*AB292</f>
        <v>0</v>
      </c>
      <c r="AG292" s="37">
        <f t="shared" si="143"/>
        <v>0</v>
      </c>
      <c r="AH292" s="37">
        <f>IF(AG292&gt;=Priser!$N$7,Priser!$O$7,IF(AG292&gt;=Priser!$N$6,Priser!$O$6,IF(AG292&gt;=Priser!$N$5,Priser!$O$5,IF(AG292&gt;=Priser!$N$4,Priser!$O$4))))</f>
        <v>0</v>
      </c>
      <c r="AI292" s="37">
        <f>AH292*SUMIFS(Priser!$J$4:$J$15,Priser!$A$4:$A$15,$BO292)*AC292</f>
        <v>0</v>
      </c>
      <c r="AJ292" s="37"/>
      <c r="AK292" s="37"/>
      <c r="AM292" s="37">
        <f t="shared" si="125"/>
        <v>0</v>
      </c>
      <c r="AN292" s="37">
        <f t="shared" si="126"/>
        <v>0</v>
      </c>
      <c r="AO292" s="37">
        <f t="shared" si="127"/>
        <v>0</v>
      </c>
      <c r="AP292" s="37">
        <f t="shared" si="128"/>
        <v>0</v>
      </c>
      <c r="AQ292" s="37">
        <f t="shared" si="129"/>
        <v>0</v>
      </c>
      <c r="AR292" s="37">
        <f t="shared" si="130"/>
        <v>0</v>
      </c>
      <c r="AS292" s="37">
        <f t="shared" si="131"/>
        <v>0</v>
      </c>
      <c r="AT292" s="37">
        <f t="shared" si="144"/>
        <v>0</v>
      </c>
      <c r="AU292" s="37">
        <f t="shared" si="145"/>
        <v>0</v>
      </c>
      <c r="AV292" s="37">
        <f t="shared" si="146"/>
        <v>0</v>
      </c>
      <c r="AW292" s="37">
        <f t="shared" si="147"/>
        <v>0</v>
      </c>
      <c r="AX292" s="37">
        <f t="shared" si="132"/>
        <v>0</v>
      </c>
      <c r="AY292" s="37"/>
      <c r="AZ292" s="37"/>
      <c r="BB292" s="37">
        <f t="shared" si="133"/>
        <v>0</v>
      </c>
      <c r="BC292" s="37">
        <f t="shared" si="134"/>
        <v>0</v>
      </c>
      <c r="BD292" s="37">
        <f t="shared" si="135"/>
        <v>0</v>
      </c>
      <c r="BE292" s="37">
        <f t="shared" si="136"/>
        <v>0</v>
      </c>
      <c r="BF292" s="37">
        <f t="shared" si="137"/>
        <v>0</v>
      </c>
      <c r="BG292" s="37">
        <f t="shared" si="138"/>
        <v>0</v>
      </c>
      <c r="BH292" s="37">
        <f t="shared" si="148"/>
        <v>0</v>
      </c>
      <c r="BJ292" s="37"/>
      <c r="BL292" s="37">
        <f>IF(Uttag!F292="",Uttag!E292,0)/IF(Uttag!$F$2=Listor!$B$5,I292,1)</f>
        <v>0</v>
      </c>
      <c r="BM292" s="37">
        <f>Uttag!F292/IF(Uttag!$F$2=Listor!$B$5,I292,1)</f>
        <v>0</v>
      </c>
      <c r="BO292" s="81">
        <f t="shared" si="139"/>
        <v>7</v>
      </c>
      <c r="BP292" s="37">
        <f>IF(OR(BO292&gt;=10,BO292&lt;=4),Indata!$B$9,Indata!$B$10)</f>
        <v>0</v>
      </c>
    </row>
    <row r="293" spans="4:68" x14ac:dyDescent="0.25">
      <c r="D293" s="148">
        <f t="shared" si="149"/>
        <v>45488</v>
      </c>
      <c r="E293" s="140"/>
      <c r="F293" s="141"/>
      <c r="G293" s="148"/>
      <c r="H293" s="37">
        <f t="shared" si="140"/>
        <v>0</v>
      </c>
      <c r="I293" s="81">
        <f>24+SUMIFS(Listor!$C$16:$C$17,Listor!$B$16:$B$17,Uttag!D293)</f>
        <v>24</v>
      </c>
      <c r="J293" s="37">
        <f t="shared" si="122"/>
        <v>0</v>
      </c>
      <c r="L293" s="160"/>
      <c r="M293" s="207">
        <v>1</v>
      </c>
      <c r="N293" s="207">
        <v>0</v>
      </c>
      <c r="O293" s="151"/>
      <c r="P293" s="166"/>
      <c r="Q293" s="167"/>
      <c r="S293" s="37">
        <f t="shared" si="121"/>
        <v>0</v>
      </c>
      <c r="U293" s="37">
        <f>(M293+(1-M293)*(1-N293))*L293*_xlfn.XLOOKUP(BO293,Priser!$A$4:$A$15,Priser!$J$4:$J$15)</f>
        <v>0</v>
      </c>
      <c r="V293" s="37">
        <f>AQ293*(SUMIFS(Priser!$J$4:$J$15,Priser!$A$4:$A$15,BO293)-(SUMIFS(Priser!$H$4:$H$15,Priser!$A$4:$A$15,BO293)/SUMIFS(Priser!$I$4:$I$15,Priser!$A$4:$A$15,BO293)))+AP293*(SUMIFS(Priser!$J$4:$J$15,Priser!$A$4:$A$15,BO293)-Priser!$E$6/SUMIFS(Priser!$I$4:$I$15,Priser!$A$4:$A$15,BO293))+AO293*(SUMIFS(Priser!$J$4:$J$15,Priser!$A$4:$A$15,BO293)-Priser!$D$5/SUMIFS(Priser!$I$4:$I$15,Priser!$A$4:$A$15,BO293))+AN293*(SUMIFS(Priser!$J$4:$J$15,Priser!$A$4:$A$15,BO293)-Priser!$C$4/SUMIFS(Priser!$I$4:$I$15,Priser!$A$4:$A$15,BO293))+AM293*(SUMIFS(Priser!$J$4:$J$15,Priser!$A$4:$A$15,BO293)-Priser!$B$4/SUMIFS(Priser!$I$4:$I$15,Priser!$A$4:$A$15,BO293))</f>
        <v>0</v>
      </c>
      <c r="W293" s="37">
        <f t="shared" si="141"/>
        <v>0</v>
      </c>
      <c r="X293" s="37"/>
      <c r="AA293" s="37">
        <f t="shared" si="123"/>
        <v>0</v>
      </c>
      <c r="AB293" s="37">
        <f t="shared" si="150"/>
        <v>0</v>
      </c>
      <c r="AC293" s="37">
        <f t="shared" si="124"/>
        <v>0</v>
      </c>
      <c r="AD293" s="37">
        <f t="shared" si="142"/>
        <v>0</v>
      </c>
      <c r="AE293" s="37">
        <f>IF(AD293&gt;=Priser!$L$7,Priser!$M$7,IF(AD293&gt;=Priser!$L$6,Priser!$M$6,IF(AD293&gt;=Priser!$L$5,Priser!$M$5,IF(AD293&gt;=Priser!$L$4,Priser!$M$4))))</f>
        <v>0</v>
      </c>
      <c r="AF293" s="37">
        <f>AE293*SUMIFS(Priser!$J$4:$J$15,Priser!$A$4:$A$15,$BO293)*AB293</f>
        <v>0</v>
      </c>
      <c r="AG293" s="37">
        <f t="shared" si="143"/>
        <v>0</v>
      </c>
      <c r="AH293" s="37">
        <f>IF(AG293&gt;=Priser!$N$7,Priser!$O$7,IF(AG293&gt;=Priser!$N$6,Priser!$O$6,IF(AG293&gt;=Priser!$N$5,Priser!$O$5,IF(AG293&gt;=Priser!$N$4,Priser!$O$4))))</f>
        <v>0</v>
      </c>
      <c r="AI293" s="37">
        <f>AH293*SUMIFS(Priser!$J$4:$J$15,Priser!$A$4:$A$15,$BO293)*AC293</f>
        <v>0</v>
      </c>
      <c r="AJ293" s="37"/>
      <c r="AK293" s="37"/>
      <c r="AM293" s="37">
        <f t="shared" si="125"/>
        <v>0</v>
      </c>
      <c r="AN293" s="37">
        <f t="shared" si="126"/>
        <v>0</v>
      </c>
      <c r="AO293" s="37">
        <f t="shared" si="127"/>
        <v>0</v>
      </c>
      <c r="AP293" s="37">
        <f t="shared" si="128"/>
        <v>0</v>
      </c>
      <c r="AQ293" s="37">
        <f t="shared" si="129"/>
        <v>0</v>
      </c>
      <c r="AR293" s="37">
        <f t="shared" si="130"/>
        <v>0</v>
      </c>
      <c r="AS293" s="37">
        <f t="shared" si="131"/>
        <v>0</v>
      </c>
      <c r="AT293" s="37">
        <f t="shared" si="144"/>
        <v>0</v>
      </c>
      <c r="AU293" s="37">
        <f t="shared" si="145"/>
        <v>0</v>
      </c>
      <c r="AV293" s="37">
        <f t="shared" si="146"/>
        <v>0</v>
      </c>
      <c r="AW293" s="37">
        <f t="shared" si="147"/>
        <v>0</v>
      </c>
      <c r="AX293" s="37">
        <f t="shared" si="132"/>
        <v>0</v>
      </c>
      <c r="AY293" s="37"/>
      <c r="AZ293" s="37"/>
      <c r="BB293" s="37">
        <f t="shared" si="133"/>
        <v>0</v>
      </c>
      <c r="BC293" s="37">
        <f t="shared" si="134"/>
        <v>0</v>
      </c>
      <c r="BD293" s="37">
        <f t="shared" si="135"/>
        <v>0</v>
      </c>
      <c r="BE293" s="37">
        <f t="shared" si="136"/>
        <v>0</v>
      </c>
      <c r="BF293" s="37">
        <f t="shared" si="137"/>
        <v>0</v>
      </c>
      <c r="BG293" s="37">
        <f t="shared" si="138"/>
        <v>0</v>
      </c>
      <c r="BH293" s="37">
        <f t="shared" si="148"/>
        <v>0</v>
      </c>
      <c r="BJ293" s="37"/>
      <c r="BL293" s="37">
        <f>IF(Uttag!F293="",Uttag!E293,0)/IF(Uttag!$F$2=Listor!$B$5,I293,1)</f>
        <v>0</v>
      </c>
      <c r="BM293" s="37">
        <f>Uttag!F293/IF(Uttag!$F$2=Listor!$B$5,I293,1)</f>
        <v>0</v>
      </c>
      <c r="BO293" s="81">
        <f t="shared" si="139"/>
        <v>7</v>
      </c>
      <c r="BP293" s="37">
        <f>IF(OR(BO293&gt;=10,BO293&lt;=4),Indata!$B$9,Indata!$B$10)</f>
        <v>0</v>
      </c>
    </row>
    <row r="294" spans="4:68" x14ac:dyDescent="0.25">
      <c r="D294" s="148">
        <f t="shared" si="149"/>
        <v>45489</v>
      </c>
      <c r="E294" s="140"/>
      <c r="F294" s="141"/>
      <c r="G294" s="148"/>
      <c r="H294" s="37">
        <f t="shared" si="140"/>
        <v>0</v>
      </c>
      <c r="I294" s="81">
        <f>24+SUMIFS(Listor!$C$16:$C$17,Listor!$B$16:$B$17,Uttag!D294)</f>
        <v>24</v>
      </c>
      <c r="J294" s="37">
        <f t="shared" si="122"/>
        <v>0</v>
      </c>
      <c r="L294" s="160"/>
      <c r="M294" s="207">
        <v>1</v>
      </c>
      <c r="N294" s="207">
        <v>0</v>
      </c>
      <c r="O294" s="151"/>
      <c r="P294" s="166"/>
      <c r="Q294" s="167"/>
      <c r="S294" s="37">
        <f t="shared" si="121"/>
        <v>0</v>
      </c>
      <c r="U294" s="37">
        <f>(M294+(1-M294)*(1-N294))*L294*_xlfn.XLOOKUP(BO294,Priser!$A$4:$A$15,Priser!$J$4:$J$15)</f>
        <v>0</v>
      </c>
      <c r="V294" s="37">
        <f>AQ294*(SUMIFS(Priser!$J$4:$J$15,Priser!$A$4:$A$15,BO294)-(SUMIFS(Priser!$H$4:$H$15,Priser!$A$4:$A$15,BO294)/SUMIFS(Priser!$I$4:$I$15,Priser!$A$4:$A$15,BO294)))+AP294*(SUMIFS(Priser!$J$4:$J$15,Priser!$A$4:$A$15,BO294)-Priser!$E$6/SUMIFS(Priser!$I$4:$I$15,Priser!$A$4:$A$15,BO294))+AO294*(SUMIFS(Priser!$J$4:$J$15,Priser!$A$4:$A$15,BO294)-Priser!$D$5/SUMIFS(Priser!$I$4:$I$15,Priser!$A$4:$A$15,BO294))+AN294*(SUMIFS(Priser!$J$4:$J$15,Priser!$A$4:$A$15,BO294)-Priser!$C$4/SUMIFS(Priser!$I$4:$I$15,Priser!$A$4:$A$15,BO294))+AM294*(SUMIFS(Priser!$J$4:$J$15,Priser!$A$4:$A$15,BO294)-Priser!$B$4/SUMIFS(Priser!$I$4:$I$15,Priser!$A$4:$A$15,BO294))</f>
        <v>0</v>
      </c>
      <c r="W294" s="37">
        <f t="shared" si="141"/>
        <v>0</v>
      </c>
      <c r="X294" s="37"/>
      <c r="AA294" s="37">
        <f t="shared" si="123"/>
        <v>0</v>
      </c>
      <c r="AB294" s="37">
        <f t="shared" si="150"/>
        <v>0</v>
      </c>
      <c r="AC294" s="37">
        <f t="shared" si="124"/>
        <v>0</v>
      </c>
      <c r="AD294" s="37">
        <f t="shared" si="142"/>
        <v>0</v>
      </c>
      <c r="AE294" s="37">
        <f>IF(AD294&gt;=Priser!$L$7,Priser!$M$7,IF(AD294&gt;=Priser!$L$6,Priser!$M$6,IF(AD294&gt;=Priser!$L$5,Priser!$M$5,IF(AD294&gt;=Priser!$L$4,Priser!$M$4))))</f>
        <v>0</v>
      </c>
      <c r="AF294" s="37">
        <f>AE294*SUMIFS(Priser!$J$4:$J$15,Priser!$A$4:$A$15,$BO294)*AB294</f>
        <v>0</v>
      </c>
      <c r="AG294" s="37">
        <f t="shared" si="143"/>
        <v>0</v>
      </c>
      <c r="AH294" s="37">
        <f>IF(AG294&gt;=Priser!$N$7,Priser!$O$7,IF(AG294&gt;=Priser!$N$6,Priser!$O$6,IF(AG294&gt;=Priser!$N$5,Priser!$O$5,IF(AG294&gt;=Priser!$N$4,Priser!$O$4))))</f>
        <v>0</v>
      </c>
      <c r="AI294" s="37">
        <f>AH294*SUMIFS(Priser!$J$4:$J$15,Priser!$A$4:$A$15,$BO294)*AC294</f>
        <v>0</v>
      </c>
      <c r="AJ294" s="37"/>
      <c r="AK294" s="37"/>
      <c r="AM294" s="37">
        <f t="shared" si="125"/>
        <v>0</v>
      </c>
      <c r="AN294" s="37">
        <f t="shared" si="126"/>
        <v>0</v>
      </c>
      <c r="AO294" s="37">
        <f t="shared" si="127"/>
        <v>0</v>
      </c>
      <c r="AP294" s="37">
        <f t="shared" si="128"/>
        <v>0</v>
      </c>
      <c r="AQ294" s="37">
        <f t="shared" si="129"/>
        <v>0</v>
      </c>
      <c r="AR294" s="37">
        <f t="shared" si="130"/>
        <v>0</v>
      </c>
      <c r="AS294" s="37">
        <f t="shared" si="131"/>
        <v>0</v>
      </c>
      <c r="AT294" s="37">
        <f t="shared" si="144"/>
        <v>0</v>
      </c>
      <c r="AU294" s="37">
        <f t="shared" si="145"/>
        <v>0</v>
      </c>
      <c r="AV294" s="37">
        <f t="shared" si="146"/>
        <v>0</v>
      </c>
      <c r="AW294" s="37">
        <f t="shared" si="147"/>
        <v>0</v>
      </c>
      <c r="AX294" s="37">
        <f t="shared" si="132"/>
        <v>0</v>
      </c>
      <c r="AY294" s="37"/>
      <c r="AZ294" s="37"/>
      <c r="BB294" s="37">
        <f t="shared" si="133"/>
        <v>0</v>
      </c>
      <c r="BC294" s="37">
        <f t="shared" si="134"/>
        <v>0</v>
      </c>
      <c r="BD294" s="37">
        <f t="shared" si="135"/>
        <v>0</v>
      </c>
      <c r="BE294" s="37">
        <f t="shared" si="136"/>
        <v>0</v>
      </c>
      <c r="BF294" s="37">
        <f t="shared" si="137"/>
        <v>0</v>
      </c>
      <c r="BG294" s="37">
        <f t="shared" si="138"/>
        <v>0</v>
      </c>
      <c r="BH294" s="37">
        <f t="shared" si="148"/>
        <v>0</v>
      </c>
      <c r="BJ294" s="37"/>
      <c r="BL294" s="37">
        <f>IF(Uttag!F294="",Uttag!E294,0)/IF(Uttag!$F$2=Listor!$B$5,I294,1)</f>
        <v>0</v>
      </c>
      <c r="BM294" s="37">
        <f>Uttag!F294/IF(Uttag!$F$2=Listor!$B$5,I294,1)</f>
        <v>0</v>
      </c>
      <c r="BO294" s="81">
        <f t="shared" si="139"/>
        <v>7</v>
      </c>
      <c r="BP294" s="37">
        <f>IF(OR(BO294&gt;=10,BO294&lt;=4),Indata!$B$9,Indata!$B$10)</f>
        <v>0</v>
      </c>
    </row>
    <row r="295" spans="4:68" x14ac:dyDescent="0.25">
      <c r="D295" s="148">
        <f t="shared" si="149"/>
        <v>45490</v>
      </c>
      <c r="E295" s="140"/>
      <c r="F295" s="141"/>
      <c r="G295" s="148"/>
      <c r="H295" s="37">
        <f t="shared" si="140"/>
        <v>0</v>
      </c>
      <c r="I295" s="81">
        <f>24+SUMIFS(Listor!$C$16:$C$17,Listor!$B$16:$B$17,Uttag!D295)</f>
        <v>24</v>
      </c>
      <c r="J295" s="37">
        <f t="shared" si="122"/>
        <v>0</v>
      </c>
      <c r="L295" s="160"/>
      <c r="M295" s="207">
        <v>1</v>
      </c>
      <c r="N295" s="207">
        <v>0</v>
      </c>
      <c r="O295" s="151"/>
      <c r="P295" s="166"/>
      <c r="Q295" s="167"/>
      <c r="S295" s="37">
        <f t="shared" si="121"/>
        <v>0</v>
      </c>
      <c r="U295" s="37">
        <f>(M295+(1-M295)*(1-N295))*L295*_xlfn.XLOOKUP(BO295,Priser!$A$4:$A$15,Priser!$J$4:$J$15)</f>
        <v>0</v>
      </c>
      <c r="V295" s="37">
        <f>AQ295*(SUMIFS(Priser!$J$4:$J$15,Priser!$A$4:$A$15,BO295)-(SUMIFS(Priser!$H$4:$H$15,Priser!$A$4:$A$15,BO295)/SUMIFS(Priser!$I$4:$I$15,Priser!$A$4:$A$15,BO295)))+AP295*(SUMIFS(Priser!$J$4:$J$15,Priser!$A$4:$A$15,BO295)-Priser!$E$6/SUMIFS(Priser!$I$4:$I$15,Priser!$A$4:$A$15,BO295))+AO295*(SUMIFS(Priser!$J$4:$J$15,Priser!$A$4:$A$15,BO295)-Priser!$D$5/SUMIFS(Priser!$I$4:$I$15,Priser!$A$4:$A$15,BO295))+AN295*(SUMIFS(Priser!$J$4:$J$15,Priser!$A$4:$A$15,BO295)-Priser!$C$4/SUMIFS(Priser!$I$4:$I$15,Priser!$A$4:$A$15,BO295))+AM295*(SUMIFS(Priser!$J$4:$J$15,Priser!$A$4:$A$15,BO295)-Priser!$B$4/SUMIFS(Priser!$I$4:$I$15,Priser!$A$4:$A$15,BO295))</f>
        <v>0</v>
      </c>
      <c r="W295" s="37">
        <f t="shared" si="141"/>
        <v>0</v>
      </c>
      <c r="X295" s="37"/>
      <c r="AA295" s="37">
        <f t="shared" si="123"/>
        <v>0</v>
      </c>
      <c r="AB295" s="37">
        <f t="shared" si="150"/>
        <v>0</v>
      </c>
      <c r="AC295" s="37">
        <f t="shared" si="124"/>
        <v>0</v>
      </c>
      <c r="AD295" s="37">
        <f t="shared" si="142"/>
        <v>0</v>
      </c>
      <c r="AE295" s="37">
        <f>IF(AD295&gt;=Priser!$L$7,Priser!$M$7,IF(AD295&gt;=Priser!$L$6,Priser!$M$6,IF(AD295&gt;=Priser!$L$5,Priser!$M$5,IF(AD295&gt;=Priser!$L$4,Priser!$M$4))))</f>
        <v>0</v>
      </c>
      <c r="AF295" s="37">
        <f>AE295*SUMIFS(Priser!$J$4:$J$15,Priser!$A$4:$A$15,$BO295)*AB295</f>
        <v>0</v>
      </c>
      <c r="AG295" s="37">
        <f t="shared" si="143"/>
        <v>0</v>
      </c>
      <c r="AH295" s="37">
        <f>IF(AG295&gt;=Priser!$N$7,Priser!$O$7,IF(AG295&gt;=Priser!$N$6,Priser!$O$6,IF(AG295&gt;=Priser!$N$5,Priser!$O$5,IF(AG295&gt;=Priser!$N$4,Priser!$O$4))))</f>
        <v>0</v>
      </c>
      <c r="AI295" s="37">
        <f>AH295*SUMIFS(Priser!$J$4:$J$15,Priser!$A$4:$A$15,$BO295)*AC295</f>
        <v>0</v>
      </c>
      <c r="AJ295" s="37"/>
      <c r="AK295" s="37"/>
      <c r="AM295" s="37">
        <f t="shared" si="125"/>
        <v>0</v>
      </c>
      <c r="AN295" s="37">
        <f t="shared" si="126"/>
        <v>0</v>
      </c>
      <c r="AO295" s="37">
        <f t="shared" si="127"/>
        <v>0</v>
      </c>
      <c r="AP295" s="37">
        <f t="shared" si="128"/>
        <v>0</v>
      </c>
      <c r="AQ295" s="37">
        <f t="shared" si="129"/>
        <v>0</v>
      </c>
      <c r="AR295" s="37">
        <f t="shared" si="130"/>
        <v>0</v>
      </c>
      <c r="AS295" s="37">
        <f t="shared" si="131"/>
        <v>0</v>
      </c>
      <c r="AT295" s="37">
        <f t="shared" si="144"/>
        <v>0</v>
      </c>
      <c r="AU295" s="37">
        <f t="shared" si="145"/>
        <v>0</v>
      </c>
      <c r="AV295" s="37">
        <f t="shared" si="146"/>
        <v>0</v>
      </c>
      <c r="AW295" s="37">
        <f t="shared" si="147"/>
        <v>0</v>
      </c>
      <c r="AX295" s="37">
        <f t="shared" si="132"/>
        <v>0</v>
      </c>
      <c r="AY295" s="37"/>
      <c r="AZ295" s="37"/>
      <c r="BB295" s="37">
        <f t="shared" si="133"/>
        <v>0</v>
      </c>
      <c r="BC295" s="37">
        <f t="shared" si="134"/>
        <v>0</v>
      </c>
      <c r="BD295" s="37">
        <f t="shared" si="135"/>
        <v>0</v>
      </c>
      <c r="BE295" s="37">
        <f t="shared" si="136"/>
        <v>0</v>
      </c>
      <c r="BF295" s="37">
        <f t="shared" si="137"/>
        <v>0</v>
      </c>
      <c r="BG295" s="37">
        <f t="shared" si="138"/>
        <v>0</v>
      </c>
      <c r="BH295" s="37">
        <f t="shared" si="148"/>
        <v>0</v>
      </c>
      <c r="BJ295" s="37"/>
      <c r="BL295" s="37">
        <f>IF(Uttag!F295="",Uttag!E295,0)/IF(Uttag!$F$2=Listor!$B$5,I295,1)</f>
        <v>0</v>
      </c>
      <c r="BM295" s="37">
        <f>Uttag!F295/IF(Uttag!$F$2=Listor!$B$5,I295,1)</f>
        <v>0</v>
      </c>
      <c r="BO295" s="81">
        <f t="shared" si="139"/>
        <v>7</v>
      </c>
      <c r="BP295" s="37">
        <f>IF(OR(BO295&gt;=10,BO295&lt;=4),Indata!$B$9,Indata!$B$10)</f>
        <v>0</v>
      </c>
    </row>
    <row r="296" spans="4:68" x14ac:dyDescent="0.25">
      <c r="D296" s="148">
        <f t="shared" si="149"/>
        <v>45491</v>
      </c>
      <c r="E296" s="140"/>
      <c r="F296" s="141"/>
      <c r="G296" s="148"/>
      <c r="H296" s="37">
        <f t="shared" si="140"/>
        <v>0</v>
      </c>
      <c r="I296" s="81">
        <f>24+SUMIFS(Listor!$C$16:$C$17,Listor!$B$16:$B$17,Uttag!D296)</f>
        <v>24</v>
      </c>
      <c r="J296" s="37">
        <f t="shared" si="122"/>
        <v>0</v>
      </c>
      <c r="L296" s="160"/>
      <c r="M296" s="207">
        <v>1</v>
      </c>
      <c r="N296" s="207">
        <v>0</v>
      </c>
      <c r="O296" s="151"/>
      <c r="P296" s="166"/>
      <c r="Q296" s="167"/>
      <c r="S296" s="37">
        <f t="shared" si="121"/>
        <v>0</v>
      </c>
      <c r="U296" s="37">
        <f>(M296+(1-M296)*(1-N296))*L296*_xlfn.XLOOKUP(BO296,Priser!$A$4:$A$15,Priser!$J$4:$J$15)</f>
        <v>0</v>
      </c>
      <c r="V296" s="37">
        <f>AQ296*(SUMIFS(Priser!$J$4:$J$15,Priser!$A$4:$A$15,BO296)-(SUMIFS(Priser!$H$4:$H$15,Priser!$A$4:$A$15,BO296)/SUMIFS(Priser!$I$4:$I$15,Priser!$A$4:$A$15,BO296)))+AP296*(SUMIFS(Priser!$J$4:$J$15,Priser!$A$4:$A$15,BO296)-Priser!$E$6/SUMIFS(Priser!$I$4:$I$15,Priser!$A$4:$A$15,BO296))+AO296*(SUMIFS(Priser!$J$4:$J$15,Priser!$A$4:$A$15,BO296)-Priser!$D$5/SUMIFS(Priser!$I$4:$I$15,Priser!$A$4:$A$15,BO296))+AN296*(SUMIFS(Priser!$J$4:$J$15,Priser!$A$4:$A$15,BO296)-Priser!$C$4/SUMIFS(Priser!$I$4:$I$15,Priser!$A$4:$A$15,BO296))+AM296*(SUMIFS(Priser!$J$4:$J$15,Priser!$A$4:$A$15,BO296)-Priser!$B$4/SUMIFS(Priser!$I$4:$I$15,Priser!$A$4:$A$15,BO296))</f>
        <v>0</v>
      </c>
      <c r="W296" s="37">
        <f t="shared" si="141"/>
        <v>0</v>
      </c>
      <c r="X296" s="37"/>
      <c r="AA296" s="37">
        <f t="shared" si="123"/>
        <v>0</v>
      </c>
      <c r="AB296" s="37">
        <f t="shared" si="150"/>
        <v>0</v>
      </c>
      <c r="AC296" s="37">
        <f t="shared" si="124"/>
        <v>0</v>
      </c>
      <c r="AD296" s="37">
        <f t="shared" si="142"/>
        <v>0</v>
      </c>
      <c r="AE296" s="37">
        <f>IF(AD296&gt;=Priser!$L$7,Priser!$M$7,IF(AD296&gt;=Priser!$L$6,Priser!$M$6,IF(AD296&gt;=Priser!$L$5,Priser!$M$5,IF(AD296&gt;=Priser!$L$4,Priser!$M$4))))</f>
        <v>0</v>
      </c>
      <c r="AF296" s="37">
        <f>AE296*SUMIFS(Priser!$J$4:$J$15,Priser!$A$4:$A$15,$BO296)*AB296</f>
        <v>0</v>
      </c>
      <c r="AG296" s="37">
        <f t="shared" si="143"/>
        <v>0</v>
      </c>
      <c r="AH296" s="37">
        <f>IF(AG296&gt;=Priser!$N$7,Priser!$O$7,IF(AG296&gt;=Priser!$N$6,Priser!$O$6,IF(AG296&gt;=Priser!$N$5,Priser!$O$5,IF(AG296&gt;=Priser!$N$4,Priser!$O$4))))</f>
        <v>0</v>
      </c>
      <c r="AI296" s="37">
        <f>AH296*SUMIFS(Priser!$J$4:$J$15,Priser!$A$4:$A$15,$BO296)*AC296</f>
        <v>0</v>
      </c>
      <c r="AJ296" s="37"/>
      <c r="AK296" s="37"/>
      <c r="AM296" s="37">
        <f t="shared" si="125"/>
        <v>0</v>
      </c>
      <c r="AN296" s="37">
        <f t="shared" si="126"/>
        <v>0</v>
      </c>
      <c r="AO296" s="37">
        <f t="shared" si="127"/>
        <v>0</v>
      </c>
      <c r="AP296" s="37">
        <f t="shared" si="128"/>
        <v>0</v>
      </c>
      <c r="AQ296" s="37">
        <f t="shared" si="129"/>
        <v>0</v>
      </c>
      <c r="AR296" s="37">
        <f t="shared" si="130"/>
        <v>0</v>
      </c>
      <c r="AS296" s="37">
        <f t="shared" si="131"/>
        <v>0</v>
      </c>
      <c r="AT296" s="37">
        <f t="shared" si="144"/>
        <v>0</v>
      </c>
      <c r="AU296" s="37">
        <f t="shared" si="145"/>
        <v>0</v>
      </c>
      <c r="AV296" s="37">
        <f t="shared" si="146"/>
        <v>0</v>
      </c>
      <c r="AW296" s="37">
        <f t="shared" si="147"/>
        <v>0</v>
      </c>
      <c r="AX296" s="37">
        <f t="shared" si="132"/>
        <v>0</v>
      </c>
      <c r="AY296" s="37"/>
      <c r="AZ296" s="37"/>
      <c r="BB296" s="37">
        <f t="shared" si="133"/>
        <v>0</v>
      </c>
      <c r="BC296" s="37">
        <f t="shared" si="134"/>
        <v>0</v>
      </c>
      <c r="BD296" s="37">
        <f t="shared" si="135"/>
        <v>0</v>
      </c>
      <c r="BE296" s="37">
        <f t="shared" si="136"/>
        <v>0</v>
      </c>
      <c r="BF296" s="37">
        <f t="shared" si="137"/>
        <v>0</v>
      </c>
      <c r="BG296" s="37">
        <f t="shared" si="138"/>
        <v>0</v>
      </c>
      <c r="BH296" s="37">
        <f t="shared" si="148"/>
        <v>0</v>
      </c>
      <c r="BJ296" s="37"/>
      <c r="BL296" s="37">
        <f>IF(Uttag!F296="",Uttag!E296,0)/IF(Uttag!$F$2=Listor!$B$5,I296,1)</f>
        <v>0</v>
      </c>
      <c r="BM296" s="37">
        <f>Uttag!F296/IF(Uttag!$F$2=Listor!$B$5,I296,1)</f>
        <v>0</v>
      </c>
      <c r="BO296" s="81">
        <f t="shared" si="139"/>
        <v>7</v>
      </c>
      <c r="BP296" s="37">
        <f>IF(OR(BO296&gt;=10,BO296&lt;=4),Indata!$B$9,Indata!$B$10)</f>
        <v>0</v>
      </c>
    </row>
    <row r="297" spans="4:68" x14ac:dyDescent="0.25">
      <c r="D297" s="148">
        <f t="shared" si="149"/>
        <v>45492</v>
      </c>
      <c r="E297" s="140"/>
      <c r="F297" s="141"/>
      <c r="G297" s="148"/>
      <c r="H297" s="37">
        <f t="shared" si="140"/>
        <v>0</v>
      </c>
      <c r="I297" s="81">
        <f>24+SUMIFS(Listor!$C$16:$C$17,Listor!$B$16:$B$17,Uttag!D297)</f>
        <v>24</v>
      </c>
      <c r="J297" s="37">
        <f t="shared" si="122"/>
        <v>0</v>
      </c>
      <c r="L297" s="160"/>
      <c r="M297" s="207">
        <v>1</v>
      </c>
      <c r="N297" s="207">
        <v>0</v>
      </c>
      <c r="O297" s="151"/>
      <c r="P297" s="166"/>
      <c r="Q297" s="167"/>
      <c r="S297" s="37">
        <f t="shared" si="121"/>
        <v>0</v>
      </c>
      <c r="U297" s="37">
        <f>(M297+(1-M297)*(1-N297))*L297*_xlfn.XLOOKUP(BO297,Priser!$A$4:$A$15,Priser!$J$4:$J$15)</f>
        <v>0</v>
      </c>
      <c r="V297" s="37">
        <f>AQ297*(SUMIFS(Priser!$J$4:$J$15,Priser!$A$4:$A$15,BO297)-(SUMIFS(Priser!$H$4:$H$15,Priser!$A$4:$A$15,BO297)/SUMIFS(Priser!$I$4:$I$15,Priser!$A$4:$A$15,BO297)))+AP297*(SUMIFS(Priser!$J$4:$J$15,Priser!$A$4:$A$15,BO297)-Priser!$E$6/SUMIFS(Priser!$I$4:$I$15,Priser!$A$4:$A$15,BO297))+AO297*(SUMIFS(Priser!$J$4:$J$15,Priser!$A$4:$A$15,BO297)-Priser!$D$5/SUMIFS(Priser!$I$4:$I$15,Priser!$A$4:$A$15,BO297))+AN297*(SUMIFS(Priser!$J$4:$J$15,Priser!$A$4:$A$15,BO297)-Priser!$C$4/SUMIFS(Priser!$I$4:$I$15,Priser!$A$4:$A$15,BO297))+AM297*(SUMIFS(Priser!$J$4:$J$15,Priser!$A$4:$A$15,BO297)-Priser!$B$4/SUMIFS(Priser!$I$4:$I$15,Priser!$A$4:$A$15,BO297))</f>
        <v>0</v>
      </c>
      <c r="W297" s="37">
        <f t="shared" si="141"/>
        <v>0</v>
      </c>
      <c r="X297" s="37"/>
      <c r="AA297" s="37">
        <f t="shared" si="123"/>
        <v>0</v>
      </c>
      <c r="AB297" s="37">
        <f t="shared" si="150"/>
        <v>0</v>
      </c>
      <c r="AC297" s="37">
        <f t="shared" si="124"/>
        <v>0</v>
      </c>
      <c r="AD297" s="37">
        <f t="shared" si="142"/>
        <v>0</v>
      </c>
      <c r="AE297" s="37">
        <f>IF(AD297&gt;=Priser!$L$7,Priser!$M$7,IF(AD297&gt;=Priser!$L$6,Priser!$M$6,IF(AD297&gt;=Priser!$L$5,Priser!$M$5,IF(AD297&gt;=Priser!$L$4,Priser!$M$4))))</f>
        <v>0</v>
      </c>
      <c r="AF297" s="37">
        <f>AE297*SUMIFS(Priser!$J$4:$J$15,Priser!$A$4:$A$15,$BO297)*AB297</f>
        <v>0</v>
      </c>
      <c r="AG297" s="37">
        <f t="shared" si="143"/>
        <v>0</v>
      </c>
      <c r="AH297" s="37">
        <f>IF(AG297&gt;=Priser!$N$7,Priser!$O$7,IF(AG297&gt;=Priser!$N$6,Priser!$O$6,IF(AG297&gt;=Priser!$N$5,Priser!$O$5,IF(AG297&gt;=Priser!$N$4,Priser!$O$4))))</f>
        <v>0</v>
      </c>
      <c r="AI297" s="37">
        <f>AH297*SUMIFS(Priser!$J$4:$J$15,Priser!$A$4:$A$15,$BO297)*AC297</f>
        <v>0</v>
      </c>
      <c r="AJ297" s="37"/>
      <c r="AK297" s="37"/>
      <c r="AM297" s="37">
        <f t="shared" si="125"/>
        <v>0</v>
      </c>
      <c r="AN297" s="37">
        <f t="shared" si="126"/>
        <v>0</v>
      </c>
      <c r="AO297" s="37">
        <f t="shared" si="127"/>
        <v>0</v>
      </c>
      <c r="AP297" s="37">
        <f t="shared" si="128"/>
        <v>0</v>
      </c>
      <c r="AQ297" s="37">
        <f t="shared" si="129"/>
        <v>0</v>
      </c>
      <c r="AR297" s="37">
        <f t="shared" si="130"/>
        <v>0</v>
      </c>
      <c r="AS297" s="37">
        <f t="shared" si="131"/>
        <v>0</v>
      </c>
      <c r="AT297" s="37">
        <f t="shared" si="144"/>
        <v>0</v>
      </c>
      <c r="AU297" s="37">
        <f t="shared" si="145"/>
        <v>0</v>
      </c>
      <c r="AV297" s="37">
        <f t="shared" si="146"/>
        <v>0</v>
      </c>
      <c r="AW297" s="37">
        <f t="shared" si="147"/>
        <v>0</v>
      </c>
      <c r="AX297" s="37">
        <f t="shared" si="132"/>
        <v>0</v>
      </c>
      <c r="AY297" s="37"/>
      <c r="AZ297" s="37"/>
      <c r="BB297" s="37">
        <f t="shared" si="133"/>
        <v>0</v>
      </c>
      <c r="BC297" s="37">
        <f t="shared" si="134"/>
        <v>0</v>
      </c>
      <c r="BD297" s="37">
        <f t="shared" si="135"/>
        <v>0</v>
      </c>
      <c r="BE297" s="37">
        <f t="shared" si="136"/>
        <v>0</v>
      </c>
      <c r="BF297" s="37">
        <f t="shared" si="137"/>
        <v>0</v>
      </c>
      <c r="BG297" s="37">
        <f t="shared" si="138"/>
        <v>0</v>
      </c>
      <c r="BH297" s="37">
        <f t="shared" si="148"/>
        <v>0</v>
      </c>
      <c r="BJ297" s="37"/>
      <c r="BL297" s="37">
        <f>IF(Uttag!F297="",Uttag!E297,0)/IF(Uttag!$F$2=Listor!$B$5,I297,1)</f>
        <v>0</v>
      </c>
      <c r="BM297" s="37">
        <f>Uttag!F297/IF(Uttag!$F$2=Listor!$B$5,I297,1)</f>
        <v>0</v>
      </c>
      <c r="BO297" s="81">
        <f t="shared" si="139"/>
        <v>7</v>
      </c>
      <c r="BP297" s="37">
        <f>IF(OR(BO297&gt;=10,BO297&lt;=4),Indata!$B$9,Indata!$B$10)</f>
        <v>0</v>
      </c>
    </row>
    <row r="298" spans="4:68" x14ac:dyDescent="0.25">
      <c r="D298" s="148">
        <f t="shared" si="149"/>
        <v>45493</v>
      </c>
      <c r="E298" s="140"/>
      <c r="F298" s="141"/>
      <c r="G298" s="148"/>
      <c r="H298" s="37">
        <f t="shared" si="140"/>
        <v>0</v>
      </c>
      <c r="I298" s="81">
        <f>24+SUMIFS(Listor!$C$16:$C$17,Listor!$B$16:$B$17,Uttag!D298)</f>
        <v>24</v>
      </c>
      <c r="J298" s="37">
        <f t="shared" si="122"/>
        <v>0</v>
      </c>
      <c r="L298" s="160"/>
      <c r="M298" s="207">
        <v>1</v>
      </c>
      <c r="N298" s="207">
        <v>0</v>
      </c>
      <c r="O298" s="151"/>
      <c r="P298" s="166"/>
      <c r="Q298" s="167"/>
      <c r="S298" s="37">
        <f t="shared" si="121"/>
        <v>0</v>
      </c>
      <c r="U298" s="37">
        <f>(M298+(1-M298)*(1-N298))*L298*_xlfn.XLOOKUP(BO298,Priser!$A$4:$A$15,Priser!$J$4:$J$15)</f>
        <v>0</v>
      </c>
      <c r="V298" s="37">
        <f>AQ298*(SUMIFS(Priser!$J$4:$J$15,Priser!$A$4:$A$15,BO298)-(SUMIFS(Priser!$H$4:$H$15,Priser!$A$4:$A$15,BO298)/SUMIFS(Priser!$I$4:$I$15,Priser!$A$4:$A$15,BO298)))+AP298*(SUMIFS(Priser!$J$4:$J$15,Priser!$A$4:$A$15,BO298)-Priser!$E$6/SUMIFS(Priser!$I$4:$I$15,Priser!$A$4:$A$15,BO298))+AO298*(SUMIFS(Priser!$J$4:$J$15,Priser!$A$4:$A$15,BO298)-Priser!$D$5/SUMIFS(Priser!$I$4:$I$15,Priser!$A$4:$A$15,BO298))+AN298*(SUMIFS(Priser!$J$4:$J$15,Priser!$A$4:$A$15,BO298)-Priser!$C$4/SUMIFS(Priser!$I$4:$I$15,Priser!$A$4:$A$15,BO298))+AM298*(SUMIFS(Priser!$J$4:$J$15,Priser!$A$4:$A$15,BO298)-Priser!$B$4/SUMIFS(Priser!$I$4:$I$15,Priser!$A$4:$A$15,BO298))</f>
        <v>0</v>
      </c>
      <c r="W298" s="37">
        <f t="shared" si="141"/>
        <v>0</v>
      </c>
      <c r="X298" s="37"/>
      <c r="AA298" s="37">
        <f t="shared" si="123"/>
        <v>0</v>
      </c>
      <c r="AB298" s="37">
        <f t="shared" si="150"/>
        <v>0</v>
      </c>
      <c r="AC298" s="37">
        <f t="shared" si="124"/>
        <v>0</v>
      </c>
      <c r="AD298" s="37">
        <f t="shared" si="142"/>
        <v>0</v>
      </c>
      <c r="AE298" s="37">
        <f>IF(AD298&gt;=Priser!$L$7,Priser!$M$7,IF(AD298&gt;=Priser!$L$6,Priser!$M$6,IF(AD298&gt;=Priser!$L$5,Priser!$M$5,IF(AD298&gt;=Priser!$L$4,Priser!$M$4))))</f>
        <v>0</v>
      </c>
      <c r="AF298" s="37">
        <f>AE298*SUMIFS(Priser!$J$4:$J$15,Priser!$A$4:$A$15,$BO298)*AB298</f>
        <v>0</v>
      </c>
      <c r="AG298" s="37">
        <f t="shared" si="143"/>
        <v>0</v>
      </c>
      <c r="AH298" s="37">
        <f>IF(AG298&gt;=Priser!$N$7,Priser!$O$7,IF(AG298&gt;=Priser!$N$6,Priser!$O$6,IF(AG298&gt;=Priser!$N$5,Priser!$O$5,IF(AG298&gt;=Priser!$N$4,Priser!$O$4))))</f>
        <v>0</v>
      </c>
      <c r="AI298" s="37">
        <f>AH298*SUMIFS(Priser!$J$4:$J$15,Priser!$A$4:$A$15,$BO298)*AC298</f>
        <v>0</v>
      </c>
      <c r="AJ298" s="37"/>
      <c r="AK298" s="37"/>
      <c r="AM298" s="37">
        <f t="shared" si="125"/>
        <v>0</v>
      </c>
      <c r="AN298" s="37">
        <f t="shared" si="126"/>
        <v>0</v>
      </c>
      <c r="AO298" s="37">
        <f t="shared" si="127"/>
        <v>0</v>
      </c>
      <c r="AP298" s="37">
        <f t="shared" si="128"/>
        <v>0</v>
      </c>
      <c r="AQ298" s="37">
        <f t="shared" si="129"/>
        <v>0</v>
      </c>
      <c r="AR298" s="37">
        <f t="shared" si="130"/>
        <v>0</v>
      </c>
      <c r="AS298" s="37">
        <f t="shared" si="131"/>
        <v>0</v>
      </c>
      <c r="AT298" s="37">
        <f t="shared" si="144"/>
        <v>0</v>
      </c>
      <c r="AU298" s="37">
        <f t="shared" si="145"/>
        <v>0</v>
      </c>
      <c r="AV298" s="37">
        <f t="shared" si="146"/>
        <v>0</v>
      </c>
      <c r="AW298" s="37">
        <f t="shared" si="147"/>
        <v>0</v>
      </c>
      <c r="AX298" s="37">
        <f t="shared" si="132"/>
        <v>0</v>
      </c>
      <c r="AY298" s="37"/>
      <c r="AZ298" s="37"/>
      <c r="BB298" s="37">
        <f t="shared" si="133"/>
        <v>0</v>
      </c>
      <c r="BC298" s="37">
        <f t="shared" si="134"/>
        <v>0</v>
      </c>
      <c r="BD298" s="37">
        <f t="shared" si="135"/>
        <v>0</v>
      </c>
      <c r="BE298" s="37">
        <f t="shared" si="136"/>
        <v>0</v>
      </c>
      <c r="BF298" s="37">
        <f t="shared" si="137"/>
        <v>0</v>
      </c>
      <c r="BG298" s="37">
        <f t="shared" si="138"/>
        <v>0</v>
      </c>
      <c r="BH298" s="37">
        <f t="shared" si="148"/>
        <v>0</v>
      </c>
      <c r="BJ298" s="37"/>
      <c r="BL298" s="37">
        <f>IF(Uttag!F298="",Uttag!E298,0)/IF(Uttag!$F$2=Listor!$B$5,I298,1)</f>
        <v>0</v>
      </c>
      <c r="BM298" s="37">
        <f>Uttag!F298/IF(Uttag!$F$2=Listor!$B$5,I298,1)</f>
        <v>0</v>
      </c>
      <c r="BO298" s="81">
        <f t="shared" si="139"/>
        <v>7</v>
      </c>
      <c r="BP298" s="37">
        <f>IF(OR(BO298&gt;=10,BO298&lt;=4),Indata!$B$9,Indata!$B$10)</f>
        <v>0</v>
      </c>
    </row>
    <row r="299" spans="4:68" x14ac:dyDescent="0.25">
      <c r="D299" s="148">
        <f t="shared" si="149"/>
        <v>45494</v>
      </c>
      <c r="E299" s="140"/>
      <c r="F299" s="141"/>
      <c r="G299" s="148"/>
      <c r="H299" s="37">
        <f t="shared" si="140"/>
        <v>0</v>
      </c>
      <c r="I299" s="81">
        <f>24+SUMIFS(Listor!$C$16:$C$17,Listor!$B$16:$B$17,Uttag!D299)</f>
        <v>24</v>
      </c>
      <c r="J299" s="37">
        <f t="shared" si="122"/>
        <v>0</v>
      </c>
      <c r="L299" s="160"/>
      <c r="M299" s="207">
        <v>1</v>
      </c>
      <c r="N299" s="207">
        <v>0</v>
      </c>
      <c r="O299" s="151"/>
      <c r="P299" s="166"/>
      <c r="Q299" s="167"/>
      <c r="S299" s="37">
        <f t="shared" si="121"/>
        <v>0</v>
      </c>
      <c r="U299" s="37">
        <f>(M299+(1-M299)*(1-N299))*L299*_xlfn.XLOOKUP(BO299,Priser!$A$4:$A$15,Priser!$J$4:$J$15)</f>
        <v>0</v>
      </c>
      <c r="V299" s="37">
        <f>AQ299*(SUMIFS(Priser!$J$4:$J$15,Priser!$A$4:$A$15,BO299)-(SUMIFS(Priser!$H$4:$H$15,Priser!$A$4:$A$15,BO299)/SUMIFS(Priser!$I$4:$I$15,Priser!$A$4:$A$15,BO299)))+AP299*(SUMIFS(Priser!$J$4:$J$15,Priser!$A$4:$A$15,BO299)-Priser!$E$6/SUMIFS(Priser!$I$4:$I$15,Priser!$A$4:$A$15,BO299))+AO299*(SUMIFS(Priser!$J$4:$J$15,Priser!$A$4:$A$15,BO299)-Priser!$D$5/SUMIFS(Priser!$I$4:$I$15,Priser!$A$4:$A$15,BO299))+AN299*(SUMIFS(Priser!$J$4:$J$15,Priser!$A$4:$A$15,BO299)-Priser!$C$4/SUMIFS(Priser!$I$4:$I$15,Priser!$A$4:$A$15,BO299))+AM299*(SUMIFS(Priser!$J$4:$J$15,Priser!$A$4:$A$15,BO299)-Priser!$B$4/SUMIFS(Priser!$I$4:$I$15,Priser!$A$4:$A$15,BO299))</f>
        <v>0</v>
      </c>
      <c r="W299" s="37">
        <f t="shared" si="141"/>
        <v>0</v>
      </c>
      <c r="X299" s="37"/>
      <c r="AA299" s="37">
        <f t="shared" si="123"/>
        <v>0</v>
      </c>
      <c r="AB299" s="37">
        <f t="shared" si="150"/>
        <v>0</v>
      </c>
      <c r="AC299" s="37">
        <f t="shared" si="124"/>
        <v>0</v>
      </c>
      <c r="AD299" s="37">
        <f t="shared" si="142"/>
        <v>0</v>
      </c>
      <c r="AE299" s="37">
        <f>IF(AD299&gt;=Priser!$L$7,Priser!$M$7,IF(AD299&gt;=Priser!$L$6,Priser!$M$6,IF(AD299&gt;=Priser!$L$5,Priser!$M$5,IF(AD299&gt;=Priser!$L$4,Priser!$M$4))))</f>
        <v>0</v>
      </c>
      <c r="AF299" s="37">
        <f>AE299*SUMIFS(Priser!$J$4:$J$15,Priser!$A$4:$A$15,$BO299)*AB299</f>
        <v>0</v>
      </c>
      <c r="AG299" s="37">
        <f t="shared" si="143"/>
        <v>0</v>
      </c>
      <c r="AH299" s="37">
        <f>IF(AG299&gt;=Priser!$N$7,Priser!$O$7,IF(AG299&gt;=Priser!$N$6,Priser!$O$6,IF(AG299&gt;=Priser!$N$5,Priser!$O$5,IF(AG299&gt;=Priser!$N$4,Priser!$O$4))))</f>
        <v>0</v>
      </c>
      <c r="AI299" s="37">
        <f>AH299*SUMIFS(Priser!$J$4:$J$15,Priser!$A$4:$A$15,$BO299)*AC299</f>
        <v>0</v>
      </c>
      <c r="AJ299" s="37"/>
      <c r="AK299" s="37"/>
      <c r="AM299" s="37">
        <f t="shared" si="125"/>
        <v>0</v>
      </c>
      <c r="AN299" s="37">
        <f t="shared" si="126"/>
        <v>0</v>
      </c>
      <c r="AO299" s="37">
        <f t="shared" si="127"/>
        <v>0</v>
      </c>
      <c r="AP299" s="37">
        <f t="shared" si="128"/>
        <v>0</v>
      </c>
      <c r="AQ299" s="37">
        <f t="shared" si="129"/>
        <v>0</v>
      </c>
      <c r="AR299" s="37">
        <f t="shared" si="130"/>
        <v>0</v>
      </c>
      <c r="AS299" s="37">
        <f t="shared" si="131"/>
        <v>0</v>
      </c>
      <c r="AT299" s="37">
        <f t="shared" si="144"/>
        <v>0</v>
      </c>
      <c r="AU299" s="37">
        <f t="shared" si="145"/>
        <v>0</v>
      </c>
      <c r="AV299" s="37">
        <f t="shared" si="146"/>
        <v>0</v>
      </c>
      <c r="AW299" s="37">
        <f t="shared" si="147"/>
        <v>0</v>
      </c>
      <c r="AX299" s="37">
        <f t="shared" si="132"/>
        <v>0</v>
      </c>
      <c r="AY299" s="37"/>
      <c r="AZ299" s="37"/>
      <c r="BB299" s="37">
        <f t="shared" si="133"/>
        <v>0</v>
      </c>
      <c r="BC299" s="37">
        <f t="shared" si="134"/>
        <v>0</v>
      </c>
      <c r="BD299" s="37">
        <f t="shared" si="135"/>
        <v>0</v>
      </c>
      <c r="BE299" s="37">
        <f t="shared" si="136"/>
        <v>0</v>
      </c>
      <c r="BF299" s="37">
        <f t="shared" si="137"/>
        <v>0</v>
      </c>
      <c r="BG299" s="37">
        <f t="shared" si="138"/>
        <v>0</v>
      </c>
      <c r="BH299" s="37">
        <f t="shared" si="148"/>
        <v>0</v>
      </c>
      <c r="BJ299" s="37"/>
      <c r="BL299" s="37">
        <f>IF(Uttag!F299="",Uttag!E299,0)/IF(Uttag!$F$2=Listor!$B$5,I299,1)</f>
        <v>0</v>
      </c>
      <c r="BM299" s="37">
        <f>Uttag!F299/IF(Uttag!$F$2=Listor!$B$5,I299,1)</f>
        <v>0</v>
      </c>
      <c r="BO299" s="81">
        <f t="shared" si="139"/>
        <v>7</v>
      </c>
      <c r="BP299" s="37">
        <f>IF(OR(BO299&gt;=10,BO299&lt;=4),Indata!$B$9,Indata!$B$10)</f>
        <v>0</v>
      </c>
    </row>
    <row r="300" spans="4:68" x14ac:dyDescent="0.25">
      <c r="D300" s="148">
        <f t="shared" si="149"/>
        <v>45495</v>
      </c>
      <c r="E300" s="140"/>
      <c r="F300" s="141"/>
      <c r="G300" s="148"/>
      <c r="H300" s="37">
        <f t="shared" si="140"/>
        <v>0</v>
      </c>
      <c r="I300" s="81">
        <f>24+SUMIFS(Listor!$C$16:$C$17,Listor!$B$16:$B$17,Uttag!D300)</f>
        <v>24</v>
      </c>
      <c r="J300" s="37">
        <f t="shared" si="122"/>
        <v>0</v>
      </c>
      <c r="L300" s="160"/>
      <c r="M300" s="207">
        <v>1</v>
      </c>
      <c r="N300" s="207">
        <v>0</v>
      </c>
      <c r="O300" s="151"/>
      <c r="P300" s="166"/>
      <c r="Q300" s="167"/>
      <c r="S300" s="37">
        <f t="shared" si="121"/>
        <v>0</v>
      </c>
      <c r="U300" s="37">
        <f>(M300+(1-M300)*(1-N300))*L300*_xlfn.XLOOKUP(BO300,Priser!$A$4:$A$15,Priser!$J$4:$J$15)</f>
        <v>0</v>
      </c>
      <c r="V300" s="37">
        <f>AQ300*(SUMIFS(Priser!$J$4:$J$15,Priser!$A$4:$A$15,BO300)-(SUMIFS(Priser!$H$4:$H$15,Priser!$A$4:$A$15,BO300)/SUMIFS(Priser!$I$4:$I$15,Priser!$A$4:$A$15,BO300)))+AP300*(SUMIFS(Priser!$J$4:$J$15,Priser!$A$4:$A$15,BO300)-Priser!$E$6/SUMIFS(Priser!$I$4:$I$15,Priser!$A$4:$A$15,BO300))+AO300*(SUMIFS(Priser!$J$4:$J$15,Priser!$A$4:$A$15,BO300)-Priser!$D$5/SUMIFS(Priser!$I$4:$I$15,Priser!$A$4:$A$15,BO300))+AN300*(SUMIFS(Priser!$J$4:$J$15,Priser!$A$4:$A$15,BO300)-Priser!$C$4/SUMIFS(Priser!$I$4:$I$15,Priser!$A$4:$A$15,BO300))+AM300*(SUMIFS(Priser!$J$4:$J$15,Priser!$A$4:$A$15,BO300)-Priser!$B$4/SUMIFS(Priser!$I$4:$I$15,Priser!$A$4:$A$15,BO300))</f>
        <v>0</v>
      </c>
      <c r="W300" s="37">
        <f t="shared" si="141"/>
        <v>0</v>
      </c>
      <c r="X300" s="37"/>
      <c r="AA300" s="37">
        <f t="shared" si="123"/>
        <v>0</v>
      </c>
      <c r="AB300" s="37">
        <f t="shared" si="150"/>
        <v>0</v>
      </c>
      <c r="AC300" s="37">
        <f t="shared" si="124"/>
        <v>0</v>
      </c>
      <c r="AD300" s="37">
        <f t="shared" si="142"/>
        <v>0</v>
      </c>
      <c r="AE300" s="37">
        <f>IF(AD300&gt;=Priser!$L$7,Priser!$M$7,IF(AD300&gt;=Priser!$L$6,Priser!$M$6,IF(AD300&gt;=Priser!$L$5,Priser!$M$5,IF(AD300&gt;=Priser!$L$4,Priser!$M$4))))</f>
        <v>0</v>
      </c>
      <c r="AF300" s="37">
        <f>AE300*SUMIFS(Priser!$J$4:$J$15,Priser!$A$4:$A$15,$BO300)*AB300</f>
        <v>0</v>
      </c>
      <c r="AG300" s="37">
        <f t="shared" si="143"/>
        <v>0</v>
      </c>
      <c r="AH300" s="37">
        <f>IF(AG300&gt;=Priser!$N$7,Priser!$O$7,IF(AG300&gt;=Priser!$N$6,Priser!$O$6,IF(AG300&gt;=Priser!$N$5,Priser!$O$5,IF(AG300&gt;=Priser!$N$4,Priser!$O$4))))</f>
        <v>0</v>
      </c>
      <c r="AI300" s="37">
        <f>AH300*SUMIFS(Priser!$J$4:$J$15,Priser!$A$4:$A$15,$BO300)*AC300</f>
        <v>0</v>
      </c>
      <c r="AJ300" s="37"/>
      <c r="AK300" s="37"/>
      <c r="AM300" s="37">
        <f t="shared" si="125"/>
        <v>0</v>
      </c>
      <c r="AN300" s="37">
        <f t="shared" si="126"/>
        <v>0</v>
      </c>
      <c r="AO300" s="37">
        <f t="shared" si="127"/>
        <v>0</v>
      </c>
      <c r="AP300" s="37">
        <f t="shared" si="128"/>
        <v>0</v>
      </c>
      <c r="AQ300" s="37">
        <f t="shared" si="129"/>
        <v>0</v>
      </c>
      <c r="AR300" s="37">
        <f t="shared" si="130"/>
        <v>0</v>
      </c>
      <c r="AS300" s="37">
        <f t="shared" si="131"/>
        <v>0</v>
      </c>
      <c r="AT300" s="37">
        <f t="shared" si="144"/>
        <v>0</v>
      </c>
      <c r="AU300" s="37">
        <f t="shared" si="145"/>
        <v>0</v>
      </c>
      <c r="AV300" s="37">
        <f t="shared" si="146"/>
        <v>0</v>
      </c>
      <c r="AW300" s="37">
        <f t="shared" si="147"/>
        <v>0</v>
      </c>
      <c r="AX300" s="37">
        <f t="shared" si="132"/>
        <v>0</v>
      </c>
      <c r="AY300" s="37"/>
      <c r="AZ300" s="37"/>
      <c r="BB300" s="37">
        <f t="shared" si="133"/>
        <v>0</v>
      </c>
      <c r="BC300" s="37">
        <f t="shared" si="134"/>
        <v>0</v>
      </c>
      <c r="BD300" s="37">
        <f t="shared" si="135"/>
        <v>0</v>
      </c>
      <c r="BE300" s="37">
        <f t="shared" si="136"/>
        <v>0</v>
      </c>
      <c r="BF300" s="37">
        <f t="shared" si="137"/>
        <v>0</v>
      </c>
      <c r="BG300" s="37">
        <f t="shared" si="138"/>
        <v>0</v>
      </c>
      <c r="BH300" s="37">
        <f t="shared" si="148"/>
        <v>0</v>
      </c>
      <c r="BJ300" s="37"/>
      <c r="BL300" s="37">
        <f>IF(Uttag!F300="",Uttag!E300,0)/IF(Uttag!$F$2=Listor!$B$5,I300,1)</f>
        <v>0</v>
      </c>
      <c r="BM300" s="37">
        <f>Uttag!F300/IF(Uttag!$F$2=Listor!$B$5,I300,1)</f>
        <v>0</v>
      </c>
      <c r="BO300" s="81">
        <f t="shared" si="139"/>
        <v>7</v>
      </c>
      <c r="BP300" s="37">
        <f>IF(OR(BO300&gt;=10,BO300&lt;=4),Indata!$B$9,Indata!$B$10)</f>
        <v>0</v>
      </c>
    </row>
    <row r="301" spans="4:68" x14ac:dyDescent="0.25">
      <c r="D301" s="148">
        <f t="shared" si="149"/>
        <v>45496</v>
      </c>
      <c r="E301" s="140"/>
      <c r="F301" s="141"/>
      <c r="G301" s="148"/>
      <c r="H301" s="37">
        <f t="shared" si="140"/>
        <v>0</v>
      </c>
      <c r="I301" s="81">
        <f>24+SUMIFS(Listor!$C$16:$C$17,Listor!$B$16:$B$17,Uttag!D301)</f>
        <v>24</v>
      </c>
      <c r="J301" s="37">
        <f t="shared" si="122"/>
        <v>0</v>
      </c>
      <c r="L301" s="160"/>
      <c r="M301" s="207">
        <v>1</v>
      </c>
      <c r="N301" s="207">
        <v>0</v>
      </c>
      <c r="O301" s="151"/>
      <c r="P301" s="166"/>
      <c r="Q301" s="167"/>
      <c r="S301" s="37">
        <f t="shared" si="121"/>
        <v>0</v>
      </c>
      <c r="U301" s="37">
        <f>(M301+(1-M301)*(1-N301))*L301*_xlfn.XLOOKUP(BO301,Priser!$A$4:$A$15,Priser!$J$4:$J$15)</f>
        <v>0</v>
      </c>
      <c r="V301" s="37">
        <f>AQ301*(SUMIFS(Priser!$J$4:$J$15,Priser!$A$4:$A$15,BO301)-(SUMIFS(Priser!$H$4:$H$15,Priser!$A$4:$A$15,BO301)/SUMIFS(Priser!$I$4:$I$15,Priser!$A$4:$A$15,BO301)))+AP301*(SUMIFS(Priser!$J$4:$J$15,Priser!$A$4:$A$15,BO301)-Priser!$E$6/SUMIFS(Priser!$I$4:$I$15,Priser!$A$4:$A$15,BO301))+AO301*(SUMIFS(Priser!$J$4:$J$15,Priser!$A$4:$A$15,BO301)-Priser!$D$5/SUMIFS(Priser!$I$4:$I$15,Priser!$A$4:$A$15,BO301))+AN301*(SUMIFS(Priser!$J$4:$J$15,Priser!$A$4:$A$15,BO301)-Priser!$C$4/SUMIFS(Priser!$I$4:$I$15,Priser!$A$4:$A$15,BO301))+AM301*(SUMIFS(Priser!$J$4:$J$15,Priser!$A$4:$A$15,BO301)-Priser!$B$4/SUMIFS(Priser!$I$4:$I$15,Priser!$A$4:$A$15,BO301))</f>
        <v>0</v>
      </c>
      <c r="W301" s="37">
        <f t="shared" si="141"/>
        <v>0</v>
      </c>
      <c r="X301" s="37"/>
      <c r="AA301" s="37">
        <f t="shared" si="123"/>
        <v>0</v>
      </c>
      <c r="AB301" s="37">
        <f t="shared" si="150"/>
        <v>0</v>
      </c>
      <c r="AC301" s="37">
        <f t="shared" si="124"/>
        <v>0</v>
      </c>
      <c r="AD301" s="37">
        <f t="shared" si="142"/>
        <v>0</v>
      </c>
      <c r="AE301" s="37">
        <f>IF(AD301&gt;=Priser!$L$7,Priser!$M$7,IF(AD301&gt;=Priser!$L$6,Priser!$M$6,IF(AD301&gt;=Priser!$L$5,Priser!$M$5,IF(AD301&gt;=Priser!$L$4,Priser!$M$4))))</f>
        <v>0</v>
      </c>
      <c r="AF301" s="37">
        <f>AE301*SUMIFS(Priser!$J$4:$J$15,Priser!$A$4:$A$15,$BO301)*AB301</f>
        <v>0</v>
      </c>
      <c r="AG301" s="37">
        <f t="shared" si="143"/>
        <v>0</v>
      </c>
      <c r="AH301" s="37">
        <f>IF(AG301&gt;=Priser!$N$7,Priser!$O$7,IF(AG301&gt;=Priser!$N$6,Priser!$O$6,IF(AG301&gt;=Priser!$N$5,Priser!$O$5,IF(AG301&gt;=Priser!$N$4,Priser!$O$4))))</f>
        <v>0</v>
      </c>
      <c r="AI301" s="37">
        <f>AH301*SUMIFS(Priser!$J$4:$J$15,Priser!$A$4:$A$15,$BO301)*AC301</f>
        <v>0</v>
      </c>
      <c r="AJ301" s="37"/>
      <c r="AK301" s="37"/>
      <c r="AM301" s="37">
        <f t="shared" si="125"/>
        <v>0</v>
      </c>
      <c r="AN301" s="37">
        <f t="shared" si="126"/>
        <v>0</v>
      </c>
      <c r="AO301" s="37">
        <f t="shared" si="127"/>
        <v>0</v>
      </c>
      <c r="AP301" s="37">
        <f t="shared" si="128"/>
        <v>0</v>
      </c>
      <c r="AQ301" s="37">
        <f t="shared" si="129"/>
        <v>0</v>
      </c>
      <c r="AR301" s="37">
        <f t="shared" si="130"/>
        <v>0</v>
      </c>
      <c r="AS301" s="37">
        <f t="shared" si="131"/>
        <v>0</v>
      </c>
      <c r="AT301" s="37">
        <f t="shared" si="144"/>
        <v>0</v>
      </c>
      <c r="AU301" s="37">
        <f t="shared" si="145"/>
        <v>0</v>
      </c>
      <c r="AV301" s="37">
        <f t="shared" si="146"/>
        <v>0</v>
      </c>
      <c r="AW301" s="37">
        <f t="shared" si="147"/>
        <v>0</v>
      </c>
      <c r="AX301" s="37">
        <f t="shared" si="132"/>
        <v>0</v>
      </c>
      <c r="AY301" s="37"/>
      <c r="AZ301" s="37"/>
      <c r="BB301" s="37">
        <f t="shared" si="133"/>
        <v>0</v>
      </c>
      <c r="BC301" s="37">
        <f t="shared" si="134"/>
        <v>0</v>
      </c>
      <c r="BD301" s="37">
        <f t="shared" si="135"/>
        <v>0</v>
      </c>
      <c r="BE301" s="37">
        <f t="shared" si="136"/>
        <v>0</v>
      </c>
      <c r="BF301" s="37">
        <f t="shared" si="137"/>
        <v>0</v>
      </c>
      <c r="BG301" s="37">
        <f t="shared" si="138"/>
        <v>0</v>
      </c>
      <c r="BH301" s="37">
        <f t="shared" si="148"/>
        <v>0</v>
      </c>
      <c r="BJ301" s="37"/>
      <c r="BL301" s="37">
        <f>IF(Uttag!F301="",Uttag!E301,0)/IF(Uttag!$F$2=Listor!$B$5,I301,1)</f>
        <v>0</v>
      </c>
      <c r="BM301" s="37">
        <f>Uttag!F301/IF(Uttag!$F$2=Listor!$B$5,I301,1)</f>
        <v>0</v>
      </c>
      <c r="BO301" s="81">
        <f t="shared" si="139"/>
        <v>7</v>
      </c>
      <c r="BP301" s="37">
        <f>IF(OR(BO301&gt;=10,BO301&lt;=4),Indata!$B$9,Indata!$B$10)</f>
        <v>0</v>
      </c>
    </row>
    <row r="302" spans="4:68" x14ac:dyDescent="0.25">
      <c r="D302" s="148">
        <f t="shared" si="149"/>
        <v>45497</v>
      </c>
      <c r="E302" s="140"/>
      <c r="F302" s="141"/>
      <c r="G302" s="148"/>
      <c r="H302" s="37">
        <f t="shared" si="140"/>
        <v>0</v>
      </c>
      <c r="I302" s="81">
        <f>24+SUMIFS(Listor!$C$16:$C$17,Listor!$B$16:$B$17,Uttag!D302)</f>
        <v>24</v>
      </c>
      <c r="J302" s="37">
        <f t="shared" si="122"/>
        <v>0</v>
      </c>
      <c r="L302" s="160"/>
      <c r="M302" s="207">
        <v>1</v>
      </c>
      <c r="N302" s="207">
        <v>0</v>
      </c>
      <c r="O302" s="151"/>
      <c r="P302" s="166"/>
      <c r="Q302" s="167"/>
      <c r="S302" s="37">
        <f t="shared" si="121"/>
        <v>0</v>
      </c>
      <c r="U302" s="37">
        <f>(M302+(1-M302)*(1-N302))*L302*_xlfn.XLOOKUP(BO302,Priser!$A$4:$A$15,Priser!$J$4:$J$15)</f>
        <v>0</v>
      </c>
      <c r="V302" s="37">
        <f>AQ302*(SUMIFS(Priser!$J$4:$J$15,Priser!$A$4:$A$15,BO302)-(SUMIFS(Priser!$H$4:$H$15,Priser!$A$4:$A$15,BO302)/SUMIFS(Priser!$I$4:$I$15,Priser!$A$4:$A$15,BO302)))+AP302*(SUMIFS(Priser!$J$4:$J$15,Priser!$A$4:$A$15,BO302)-Priser!$E$6/SUMIFS(Priser!$I$4:$I$15,Priser!$A$4:$A$15,BO302))+AO302*(SUMIFS(Priser!$J$4:$J$15,Priser!$A$4:$A$15,BO302)-Priser!$D$5/SUMIFS(Priser!$I$4:$I$15,Priser!$A$4:$A$15,BO302))+AN302*(SUMIFS(Priser!$J$4:$J$15,Priser!$A$4:$A$15,BO302)-Priser!$C$4/SUMIFS(Priser!$I$4:$I$15,Priser!$A$4:$A$15,BO302))+AM302*(SUMIFS(Priser!$J$4:$J$15,Priser!$A$4:$A$15,BO302)-Priser!$B$4/SUMIFS(Priser!$I$4:$I$15,Priser!$A$4:$A$15,BO302))</f>
        <v>0</v>
      </c>
      <c r="W302" s="37">
        <f t="shared" si="141"/>
        <v>0</v>
      </c>
      <c r="X302" s="37"/>
      <c r="AA302" s="37">
        <f t="shared" si="123"/>
        <v>0</v>
      </c>
      <c r="AB302" s="37">
        <f t="shared" si="150"/>
        <v>0</v>
      </c>
      <c r="AC302" s="37">
        <f t="shared" si="124"/>
        <v>0</v>
      </c>
      <c r="AD302" s="37">
        <f t="shared" si="142"/>
        <v>0</v>
      </c>
      <c r="AE302" s="37">
        <f>IF(AD302&gt;=Priser!$L$7,Priser!$M$7,IF(AD302&gt;=Priser!$L$6,Priser!$M$6,IF(AD302&gt;=Priser!$L$5,Priser!$M$5,IF(AD302&gt;=Priser!$L$4,Priser!$M$4))))</f>
        <v>0</v>
      </c>
      <c r="AF302" s="37">
        <f>AE302*SUMIFS(Priser!$J$4:$J$15,Priser!$A$4:$A$15,$BO302)*AB302</f>
        <v>0</v>
      </c>
      <c r="AG302" s="37">
        <f t="shared" si="143"/>
        <v>0</v>
      </c>
      <c r="AH302" s="37">
        <f>IF(AG302&gt;=Priser!$N$7,Priser!$O$7,IF(AG302&gt;=Priser!$N$6,Priser!$O$6,IF(AG302&gt;=Priser!$N$5,Priser!$O$5,IF(AG302&gt;=Priser!$N$4,Priser!$O$4))))</f>
        <v>0</v>
      </c>
      <c r="AI302" s="37">
        <f>AH302*SUMIFS(Priser!$J$4:$J$15,Priser!$A$4:$A$15,$BO302)*AC302</f>
        <v>0</v>
      </c>
      <c r="AJ302" s="37"/>
      <c r="AK302" s="37"/>
      <c r="AM302" s="37">
        <f t="shared" si="125"/>
        <v>0</v>
      </c>
      <c r="AN302" s="37">
        <f t="shared" si="126"/>
        <v>0</v>
      </c>
      <c r="AO302" s="37">
        <f t="shared" si="127"/>
        <v>0</v>
      </c>
      <c r="AP302" s="37">
        <f t="shared" si="128"/>
        <v>0</v>
      </c>
      <c r="AQ302" s="37">
        <f t="shared" si="129"/>
        <v>0</v>
      </c>
      <c r="AR302" s="37">
        <f t="shared" si="130"/>
        <v>0</v>
      </c>
      <c r="AS302" s="37">
        <f t="shared" si="131"/>
        <v>0</v>
      </c>
      <c r="AT302" s="37">
        <f t="shared" si="144"/>
        <v>0</v>
      </c>
      <c r="AU302" s="37">
        <f t="shared" si="145"/>
        <v>0</v>
      </c>
      <c r="AV302" s="37">
        <f t="shared" si="146"/>
        <v>0</v>
      </c>
      <c r="AW302" s="37">
        <f t="shared" si="147"/>
        <v>0</v>
      </c>
      <c r="AX302" s="37">
        <f t="shared" si="132"/>
        <v>0</v>
      </c>
      <c r="AY302" s="37"/>
      <c r="AZ302" s="37"/>
      <c r="BB302" s="37">
        <f t="shared" si="133"/>
        <v>0</v>
      </c>
      <c r="BC302" s="37">
        <f t="shared" si="134"/>
        <v>0</v>
      </c>
      <c r="BD302" s="37">
        <f t="shared" si="135"/>
        <v>0</v>
      </c>
      <c r="BE302" s="37">
        <f t="shared" si="136"/>
        <v>0</v>
      </c>
      <c r="BF302" s="37">
        <f t="shared" si="137"/>
        <v>0</v>
      </c>
      <c r="BG302" s="37">
        <f t="shared" si="138"/>
        <v>0</v>
      </c>
      <c r="BH302" s="37">
        <f t="shared" si="148"/>
        <v>0</v>
      </c>
      <c r="BJ302" s="37"/>
      <c r="BL302" s="37">
        <f>IF(Uttag!F302="",Uttag!E302,0)/IF(Uttag!$F$2=Listor!$B$5,I302,1)</f>
        <v>0</v>
      </c>
      <c r="BM302" s="37">
        <f>Uttag!F302/IF(Uttag!$F$2=Listor!$B$5,I302,1)</f>
        <v>0</v>
      </c>
      <c r="BO302" s="81">
        <f t="shared" si="139"/>
        <v>7</v>
      </c>
      <c r="BP302" s="37">
        <f>IF(OR(BO302&gt;=10,BO302&lt;=4),Indata!$B$9,Indata!$B$10)</f>
        <v>0</v>
      </c>
    </row>
    <row r="303" spans="4:68" x14ac:dyDescent="0.25">
      <c r="D303" s="148">
        <f t="shared" si="149"/>
        <v>45498</v>
      </c>
      <c r="E303" s="140"/>
      <c r="F303" s="141"/>
      <c r="G303" s="148"/>
      <c r="H303" s="37">
        <f t="shared" si="140"/>
        <v>0</v>
      </c>
      <c r="I303" s="81">
        <f>24+SUMIFS(Listor!$C$16:$C$17,Listor!$B$16:$B$17,Uttag!D303)</f>
        <v>24</v>
      </c>
      <c r="J303" s="37">
        <f t="shared" si="122"/>
        <v>0</v>
      </c>
      <c r="L303" s="160"/>
      <c r="M303" s="207">
        <v>1</v>
      </c>
      <c r="N303" s="207">
        <v>0</v>
      </c>
      <c r="O303" s="151"/>
      <c r="P303" s="166"/>
      <c r="Q303" s="167"/>
      <c r="S303" s="37">
        <f t="shared" si="121"/>
        <v>0</v>
      </c>
      <c r="U303" s="37">
        <f>(M303+(1-M303)*(1-N303))*L303*_xlfn.XLOOKUP(BO303,Priser!$A$4:$A$15,Priser!$J$4:$J$15)</f>
        <v>0</v>
      </c>
      <c r="V303" s="37">
        <f>AQ303*(SUMIFS(Priser!$J$4:$J$15,Priser!$A$4:$A$15,BO303)-(SUMIFS(Priser!$H$4:$H$15,Priser!$A$4:$A$15,BO303)/SUMIFS(Priser!$I$4:$I$15,Priser!$A$4:$A$15,BO303)))+AP303*(SUMIFS(Priser!$J$4:$J$15,Priser!$A$4:$A$15,BO303)-Priser!$E$6/SUMIFS(Priser!$I$4:$I$15,Priser!$A$4:$A$15,BO303))+AO303*(SUMIFS(Priser!$J$4:$J$15,Priser!$A$4:$A$15,BO303)-Priser!$D$5/SUMIFS(Priser!$I$4:$I$15,Priser!$A$4:$A$15,BO303))+AN303*(SUMIFS(Priser!$J$4:$J$15,Priser!$A$4:$A$15,BO303)-Priser!$C$4/SUMIFS(Priser!$I$4:$I$15,Priser!$A$4:$A$15,BO303))+AM303*(SUMIFS(Priser!$J$4:$J$15,Priser!$A$4:$A$15,BO303)-Priser!$B$4/SUMIFS(Priser!$I$4:$I$15,Priser!$A$4:$A$15,BO303))</f>
        <v>0</v>
      </c>
      <c r="W303" s="37">
        <f t="shared" si="141"/>
        <v>0</v>
      </c>
      <c r="X303" s="37"/>
      <c r="AA303" s="37">
        <f t="shared" si="123"/>
        <v>0</v>
      </c>
      <c r="AB303" s="37">
        <f t="shared" si="150"/>
        <v>0</v>
      </c>
      <c r="AC303" s="37">
        <f t="shared" si="124"/>
        <v>0</v>
      </c>
      <c r="AD303" s="37">
        <f t="shared" si="142"/>
        <v>0</v>
      </c>
      <c r="AE303" s="37">
        <f>IF(AD303&gt;=Priser!$L$7,Priser!$M$7,IF(AD303&gt;=Priser!$L$6,Priser!$M$6,IF(AD303&gt;=Priser!$L$5,Priser!$M$5,IF(AD303&gt;=Priser!$L$4,Priser!$M$4))))</f>
        <v>0</v>
      </c>
      <c r="AF303" s="37">
        <f>AE303*SUMIFS(Priser!$J$4:$J$15,Priser!$A$4:$A$15,$BO303)*AB303</f>
        <v>0</v>
      </c>
      <c r="AG303" s="37">
        <f t="shared" si="143"/>
        <v>0</v>
      </c>
      <c r="AH303" s="37">
        <f>IF(AG303&gt;=Priser!$N$7,Priser!$O$7,IF(AG303&gt;=Priser!$N$6,Priser!$O$6,IF(AG303&gt;=Priser!$N$5,Priser!$O$5,IF(AG303&gt;=Priser!$N$4,Priser!$O$4))))</f>
        <v>0</v>
      </c>
      <c r="AI303" s="37">
        <f>AH303*SUMIFS(Priser!$J$4:$J$15,Priser!$A$4:$A$15,$BO303)*AC303</f>
        <v>0</v>
      </c>
      <c r="AJ303" s="37"/>
      <c r="AK303" s="37"/>
      <c r="AM303" s="37">
        <f t="shared" si="125"/>
        <v>0</v>
      </c>
      <c r="AN303" s="37">
        <f t="shared" si="126"/>
        <v>0</v>
      </c>
      <c r="AO303" s="37">
        <f t="shared" si="127"/>
        <v>0</v>
      </c>
      <c r="AP303" s="37">
        <f t="shared" si="128"/>
        <v>0</v>
      </c>
      <c r="AQ303" s="37">
        <f t="shared" si="129"/>
        <v>0</v>
      </c>
      <c r="AR303" s="37">
        <f t="shared" si="130"/>
        <v>0</v>
      </c>
      <c r="AS303" s="37">
        <f t="shared" si="131"/>
        <v>0</v>
      </c>
      <c r="AT303" s="37">
        <f t="shared" si="144"/>
        <v>0</v>
      </c>
      <c r="AU303" s="37">
        <f t="shared" si="145"/>
        <v>0</v>
      </c>
      <c r="AV303" s="37">
        <f t="shared" si="146"/>
        <v>0</v>
      </c>
      <c r="AW303" s="37">
        <f t="shared" si="147"/>
        <v>0</v>
      </c>
      <c r="AX303" s="37">
        <f t="shared" si="132"/>
        <v>0</v>
      </c>
      <c r="AY303" s="37"/>
      <c r="AZ303" s="37"/>
      <c r="BB303" s="37">
        <f t="shared" si="133"/>
        <v>0</v>
      </c>
      <c r="BC303" s="37">
        <f t="shared" si="134"/>
        <v>0</v>
      </c>
      <c r="BD303" s="37">
        <f t="shared" si="135"/>
        <v>0</v>
      </c>
      <c r="BE303" s="37">
        <f t="shared" si="136"/>
        <v>0</v>
      </c>
      <c r="BF303" s="37">
        <f t="shared" si="137"/>
        <v>0</v>
      </c>
      <c r="BG303" s="37">
        <f t="shared" si="138"/>
        <v>0</v>
      </c>
      <c r="BH303" s="37">
        <f t="shared" si="148"/>
        <v>0</v>
      </c>
      <c r="BJ303" s="37"/>
      <c r="BL303" s="37">
        <f>IF(Uttag!F303="",Uttag!E303,0)/IF(Uttag!$F$2=Listor!$B$5,I303,1)</f>
        <v>0</v>
      </c>
      <c r="BM303" s="37">
        <f>Uttag!F303/IF(Uttag!$F$2=Listor!$B$5,I303,1)</f>
        <v>0</v>
      </c>
      <c r="BO303" s="81">
        <f t="shared" si="139"/>
        <v>7</v>
      </c>
      <c r="BP303" s="37">
        <f>IF(OR(BO303&gt;=10,BO303&lt;=4),Indata!$B$9,Indata!$B$10)</f>
        <v>0</v>
      </c>
    </row>
    <row r="304" spans="4:68" x14ac:dyDescent="0.25">
      <c r="D304" s="148">
        <f t="shared" si="149"/>
        <v>45499</v>
      </c>
      <c r="E304" s="140"/>
      <c r="F304" s="141"/>
      <c r="G304" s="148"/>
      <c r="H304" s="37">
        <f t="shared" si="140"/>
        <v>0</v>
      </c>
      <c r="I304" s="81">
        <f>24+SUMIFS(Listor!$C$16:$C$17,Listor!$B$16:$B$17,Uttag!D304)</f>
        <v>24</v>
      </c>
      <c r="J304" s="37">
        <f t="shared" si="122"/>
        <v>0</v>
      </c>
      <c r="L304" s="160"/>
      <c r="M304" s="207">
        <v>1</v>
      </c>
      <c r="N304" s="207">
        <v>0</v>
      </c>
      <c r="O304" s="151"/>
      <c r="P304" s="166"/>
      <c r="Q304" s="167"/>
      <c r="S304" s="37">
        <f t="shared" si="121"/>
        <v>0</v>
      </c>
      <c r="U304" s="37">
        <f>(M304+(1-M304)*(1-N304))*L304*_xlfn.XLOOKUP(BO304,Priser!$A$4:$A$15,Priser!$J$4:$J$15)</f>
        <v>0</v>
      </c>
      <c r="V304" s="37">
        <f>AQ304*(SUMIFS(Priser!$J$4:$J$15,Priser!$A$4:$A$15,BO304)-(SUMIFS(Priser!$H$4:$H$15,Priser!$A$4:$A$15,BO304)/SUMIFS(Priser!$I$4:$I$15,Priser!$A$4:$A$15,BO304)))+AP304*(SUMIFS(Priser!$J$4:$J$15,Priser!$A$4:$A$15,BO304)-Priser!$E$6/SUMIFS(Priser!$I$4:$I$15,Priser!$A$4:$A$15,BO304))+AO304*(SUMIFS(Priser!$J$4:$J$15,Priser!$A$4:$A$15,BO304)-Priser!$D$5/SUMIFS(Priser!$I$4:$I$15,Priser!$A$4:$A$15,BO304))+AN304*(SUMIFS(Priser!$J$4:$J$15,Priser!$A$4:$A$15,BO304)-Priser!$C$4/SUMIFS(Priser!$I$4:$I$15,Priser!$A$4:$A$15,BO304))+AM304*(SUMIFS(Priser!$J$4:$J$15,Priser!$A$4:$A$15,BO304)-Priser!$B$4/SUMIFS(Priser!$I$4:$I$15,Priser!$A$4:$A$15,BO304))</f>
        <v>0</v>
      </c>
      <c r="W304" s="37">
        <f t="shared" si="141"/>
        <v>0</v>
      </c>
      <c r="X304" s="37"/>
      <c r="AA304" s="37">
        <f t="shared" si="123"/>
        <v>0</v>
      </c>
      <c r="AB304" s="37">
        <f t="shared" si="150"/>
        <v>0</v>
      </c>
      <c r="AC304" s="37">
        <f t="shared" si="124"/>
        <v>0</v>
      </c>
      <c r="AD304" s="37">
        <f t="shared" si="142"/>
        <v>0</v>
      </c>
      <c r="AE304" s="37">
        <f>IF(AD304&gt;=Priser!$L$7,Priser!$M$7,IF(AD304&gt;=Priser!$L$6,Priser!$M$6,IF(AD304&gt;=Priser!$L$5,Priser!$M$5,IF(AD304&gt;=Priser!$L$4,Priser!$M$4))))</f>
        <v>0</v>
      </c>
      <c r="AF304" s="37">
        <f>AE304*SUMIFS(Priser!$J$4:$J$15,Priser!$A$4:$A$15,$BO304)*AB304</f>
        <v>0</v>
      </c>
      <c r="AG304" s="37">
        <f t="shared" si="143"/>
        <v>0</v>
      </c>
      <c r="AH304" s="37">
        <f>IF(AG304&gt;=Priser!$N$7,Priser!$O$7,IF(AG304&gt;=Priser!$N$6,Priser!$O$6,IF(AG304&gt;=Priser!$N$5,Priser!$O$5,IF(AG304&gt;=Priser!$N$4,Priser!$O$4))))</f>
        <v>0</v>
      </c>
      <c r="AI304" s="37">
        <f>AH304*SUMIFS(Priser!$J$4:$J$15,Priser!$A$4:$A$15,$BO304)*AC304</f>
        <v>0</v>
      </c>
      <c r="AJ304" s="37"/>
      <c r="AK304" s="37"/>
      <c r="AM304" s="37">
        <f t="shared" si="125"/>
        <v>0</v>
      </c>
      <c r="AN304" s="37">
        <f t="shared" si="126"/>
        <v>0</v>
      </c>
      <c r="AO304" s="37">
        <f t="shared" si="127"/>
        <v>0</v>
      </c>
      <c r="AP304" s="37">
        <f t="shared" si="128"/>
        <v>0</v>
      </c>
      <c r="AQ304" s="37">
        <f t="shared" si="129"/>
        <v>0</v>
      </c>
      <c r="AR304" s="37">
        <f t="shared" si="130"/>
        <v>0</v>
      </c>
      <c r="AS304" s="37">
        <f t="shared" si="131"/>
        <v>0</v>
      </c>
      <c r="AT304" s="37">
        <f t="shared" si="144"/>
        <v>0</v>
      </c>
      <c r="AU304" s="37">
        <f t="shared" si="145"/>
        <v>0</v>
      </c>
      <c r="AV304" s="37">
        <f t="shared" si="146"/>
        <v>0</v>
      </c>
      <c r="AW304" s="37">
        <f t="shared" si="147"/>
        <v>0</v>
      </c>
      <c r="AX304" s="37">
        <f t="shared" si="132"/>
        <v>0</v>
      </c>
      <c r="AY304" s="37"/>
      <c r="AZ304" s="37"/>
      <c r="BB304" s="37">
        <f t="shared" si="133"/>
        <v>0</v>
      </c>
      <c r="BC304" s="37">
        <f t="shared" si="134"/>
        <v>0</v>
      </c>
      <c r="BD304" s="37">
        <f t="shared" si="135"/>
        <v>0</v>
      </c>
      <c r="BE304" s="37">
        <f t="shared" si="136"/>
        <v>0</v>
      </c>
      <c r="BF304" s="37">
        <f t="shared" si="137"/>
        <v>0</v>
      </c>
      <c r="BG304" s="37">
        <f t="shared" si="138"/>
        <v>0</v>
      </c>
      <c r="BH304" s="37">
        <f t="shared" si="148"/>
        <v>0</v>
      </c>
      <c r="BJ304" s="37"/>
      <c r="BL304" s="37">
        <f>IF(Uttag!F304="",Uttag!E304,0)/IF(Uttag!$F$2=Listor!$B$5,I304,1)</f>
        <v>0</v>
      </c>
      <c r="BM304" s="37">
        <f>Uttag!F304/IF(Uttag!$F$2=Listor!$B$5,I304,1)</f>
        <v>0</v>
      </c>
      <c r="BO304" s="81">
        <f t="shared" si="139"/>
        <v>7</v>
      </c>
      <c r="BP304" s="37">
        <f>IF(OR(BO304&gt;=10,BO304&lt;=4),Indata!$B$9,Indata!$B$10)</f>
        <v>0</v>
      </c>
    </row>
    <row r="305" spans="4:68" x14ac:dyDescent="0.25">
      <c r="D305" s="148">
        <f t="shared" si="149"/>
        <v>45500</v>
      </c>
      <c r="E305" s="140"/>
      <c r="F305" s="141"/>
      <c r="G305" s="148"/>
      <c r="H305" s="37">
        <f t="shared" si="140"/>
        <v>0</v>
      </c>
      <c r="I305" s="81">
        <f>24+SUMIFS(Listor!$C$16:$C$17,Listor!$B$16:$B$17,Uttag!D305)</f>
        <v>24</v>
      </c>
      <c r="J305" s="37">
        <f t="shared" si="122"/>
        <v>0</v>
      </c>
      <c r="L305" s="160"/>
      <c r="M305" s="207">
        <v>1</v>
      </c>
      <c r="N305" s="207">
        <v>0</v>
      </c>
      <c r="O305" s="151"/>
      <c r="P305" s="166"/>
      <c r="Q305" s="167"/>
      <c r="S305" s="37">
        <f t="shared" si="121"/>
        <v>0</v>
      </c>
      <c r="U305" s="37">
        <f>(M305+(1-M305)*(1-N305))*L305*_xlfn.XLOOKUP(BO305,Priser!$A$4:$A$15,Priser!$J$4:$J$15)</f>
        <v>0</v>
      </c>
      <c r="V305" s="37">
        <f>AQ305*(SUMIFS(Priser!$J$4:$J$15,Priser!$A$4:$A$15,BO305)-(SUMIFS(Priser!$H$4:$H$15,Priser!$A$4:$A$15,BO305)/SUMIFS(Priser!$I$4:$I$15,Priser!$A$4:$A$15,BO305)))+AP305*(SUMIFS(Priser!$J$4:$J$15,Priser!$A$4:$A$15,BO305)-Priser!$E$6/SUMIFS(Priser!$I$4:$I$15,Priser!$A$4:$A$15,BO305))+AO305*(SUMIFS(Priser!$J$4:$J$15,Priser!$A$4:$A$15,BO305)-Priser!$D$5/SUMIFS(Priser!$I$4:$I$15,Priser!$A$4:$A$15,BO305))+AN305*(SUMIFS(Priser!$J$4:$J$15,Priser!$A$4:$A$15,BO305)-Priser!$C$4/SUMIFS(Priser!$I$4:$I$15,Priser!$A$4:$A$15,BO305))+AM305*(SUMIFS(Priser!$J$4:$J$15,Priser!$A$4:$A$15,BO305)-Priser!$B$4/SUMIFS(Priser!$I$4:$I$15,Priser!$A$4:$A$15,BO305))</f>
        <v>0</v>
      </c>
      <c r="W305" s="37">
        <f t="shared" si="141"/>
        <v>0</v>
      </c>
      <c r="X305" s="37"/>
      <c r="AA305" s="37">
        <f t="shared" si="123"/>
        <v>0</v>
      </c>
      <c r="AB305" s="37">
        <f t="shared" si="150"/>
        <v>0</v>
      </c>
      <c r="AC305" s="37">
        <f t="shared" si="124"/>
        <v>0</v>
      </c>
      <c r="AD305" s="37">
        <f t="shared" si="142"/>
        <v>0</v>
      </c>
      <c r="AE305" s="37">
        <f>IF(AD305&gt;=Priser!$L$7,Priser!$M$7,IF(AD305&gt;=Priser!$L$6,Priser!$M$6,IF(AD305&gt;=Priser!$L$5,Priser!$M$5,IF(AD305&gt;=Priser!$L$4,Priser!$M$4))))</f>
        <v>0</v>
      </c>
      <c r="AF305" s="37">
        <f>AE305*SUMIFS(Priser!$J$4:$J$15,Priser!$A$4:$A$15,$BO305)*AB305</f>
        <v>0</v>
      </c>
      <c r="AG305" s="37">
        <f t="shared" si="143"/>
        <v>0</v>
      </c>
      <c r="AH305" s="37">
        <f>IF(AG305&gt;=Priser!$N$7,Priser!$O$7,IF(AG305&gt;=Priser!$N$6,Priser!$O$6,IF(AG305&gt;=Priser!$N$5,Priser!$O$5,IF(AG305&gt;=Priser!$N$4,Priser!$O$4))))</f>
        <v>0</v>
      </c>
      <c r="AI305" s="37">
        <f>AH305*SUMIFS(Priser!$J$4:$J$15,Priser!$A$4:$A$15,$BO305)*AC305</f>
        <v>0</v>
      </c>
      <c r="AJ305" s="37"/>
      <c r="AK305" s="37"/>
      <c r="AM305" s="37">
        <f t="shared" si="125"/>
        <v>0</v>
      </c>
      <c r="AN305" s="37">
        <f t="shared" si="126"/>
        <v>0</v>
      </c>
      <c r="AO305" s="37">
        <f t="shared" si="127"/>
        <v>0</v>
      </c>
      <c r="AP305" s="37">
        <f t="shared" si="128"/>
        <v>0</v>
      </c>
      <c r="AQ305" s="37">
        <f t="shared" si="129"/>
        <v>0</v>
      </c>
      <c r="AR305" s="37">
        <f t="shared" si="130"/>
        <v>0</v>
      </c>
      <c r="AS305" s="37">
        <f t="shared" si="131"/>
        <v>0</v>
      </c>
      <c r="AT305" s="37">
        <f t="shared" si="144"/>
        <v>0</v>
      </c>
      <c r="AU305" s="37">
        <f t="shared" si="145"/>
        <v>0</v>
      </c>
      <c r="AV305" s="37">
        <f t="shared" si="146"/>
        <v>0</v>
      </c>
      <c r="AW305" s="37">
        <f t="shared" si="147"/>
        <v>0</v>
      </c>
      <c r="AX305" s="37">
        <f t="shared" si="132"/>
        <v>0</v>
      </c>
      <c r="AY305" s="37"/>
      <c r="AZ305" s="37"/>
      <c r="BB305" s="37">
        <f t="shared" si="133"/>
        <v>0</v>
      </c>
      <c r="BC305" s="37">
        <f t="shared" si="134"/>
        <v>0</v>
      </c>
      <c r="BD305" s="37">
        <f t="shared" si="135"/>
        <v>0</v>
      </c>
      <c r="BE305" s="37">
        <f t="shared" si="136"/>
        <v>0</v>
      </c>
      <c r="BF305" s="37">
        <f t="shared" si="137"/>
        <v>0</v>
      </c>
      <c r="BG305" s="37">
        <f t="shared" si="138"/>
        <v>0</v>
      </c>
      <c r="BH305" s="37">
        <f t="shared" si="148"/>
        <v>0</v>
      </c>
      <c r="BJ305" s="37"/>
      <c r="BL305" s="37">
        <f>IF(Uttag!F305="",Uttag!E305,0)/IF(Uttag!$F$2=Listor!$B$5,I305,1)</f>
        <v>0</v>
      </c>
      <c r="BM305" s="37">
        <f>Uttag!F305/IF(Uttag!$F$2=Listor!$B$5,I305,1)</f>
        <v>0</v>
      </c>
      <c r="BO305" s="81">
        <f t="shared" si="139"/>
        <v>7</v>
      </c>
      <c r="BP305" s="37">
        <f>IF(OR(BO305&gt;=10,BO305&lt;=4),Indata!$B$9,Indata!$B$10)</f>
        <v>0</v>
      </c>
    </row>
    <row r="306" spans="4:68" x14ac:dyDescent="0.25">
      <c r="D306" s="148">
        <f t="shared" si="149"/>
        <v>45501</v>
      </c>
      <c r="E306" s="140"/>
      <c r="F306" s="141"/>
      <c r="G306" s="148"/>
      <c r="H306" s="37">
        <f t="shared" si="140"/>
        <v>0</v>
      </c>
      <c r="I306" s="81">
        <f>24+SUMIFS(Listor!$C$16:$C$17,Listor!$B$16:$B$17,Uttag!D306)</f>
        <v>24</v>
      </c>
      <c r="J306" s="37">
        <f t="shared" si="122"/>
        <v>0</v>
      </c>
      <c r="L306" s="160"/>
      <c r="M306" s="207">
        <v>1</v>
      </c>
      <c r="N306" s="207">
        <v>0</v>
      </c>
      <c r="O306" s="151"/>
      <c r="P306" s="166"/>
      <c r="Q306" s="167"/>
      <c r="S306" s="37">
        <f t="shared" si="121"/>
        <v>0</v>
      </c>
      <c r="U306" s="37">
        <f>(M306+(1-M306)*(1-N306))*L306*_xlfn.XLOOKUP(BO306,Priser!$A$4:$A$15,Priser!$J$4:$J$15)</f>
        <v>0</v>
      </c>
      <c r="V306" s="37">
        <f>AQ306*(SUMIFS(Priser!$J$4:$J$15,Priser!$A$4:$A$15,BO306)-(SUMIFS(Priser!$H$4:$H$15,Priser!$A$4:$A$15,BO306)/SUMIFS(Priser!$I$4:$I$15,Priser!$A$4:$A$15,BO306)))+AP306*(SUMIFS(Priser!$J$4:$J$15,Priser!$A$4:$A$15,BO306)-Priser!$E$6/SUMIFS(Priser!$I$4:$I$15,Priser!$A$4:$A$15,BO306))+AO306*(SUMIFS(Priser!$J$4:$J$15,Priser!$A$4:$A$15,BO306)-Priser!$D$5/SUMIFS(Priser!$I$4:$I$15,Priser!$A$4:$A$15,BO306))+AN306*(SUMIFS(Priser!$J$4:$J$15,Priser!$A$4:$A$15,BO306)-Priser!$C$4/SUMIFS(Priser!$I$4:$I$15,Priser!$A$4:$A$15,BO306))+AM306*(SUMIFS(Priser!$J$4:$J$15,Priser!$A$4:$A$15,BO306)-Priser!$B$4/SUMIFS(Priser!$I$4:$I$15,Priser!$A$4:$A$15,BO306))</f>
        <v>0</v>
      </c>
      <c r="W306" s="37">
        <f t="shared" si="141"/>
        <v>0</v>
      </c>
      <c r="X306" s="37"/>
      <c r="AA306" s="37">
        <f t="shared" si="123"/>
        <v>0</v>
      </c>
      <c r="AB306" s="37">
        <f t="shared" si="150"/>
        <v>0</v>
      </c>
      <c r="AC306" s="37">
        <f t="shared" si="124"/>
        <v>0</v>
      </c>
      <c r="AD306" s="37">
        <f t="shared" si="142"/>
        <v>0</v>
      </c>
      <c r="AE306" s="37">
        <f>IF(AD306&gt;=Priser!$L$7,Priser!$M$7,IF(AD306&gt;=Priser!$L$6,Priser!$M$6,IF(AD306&gt;=Priser!$L$5,Priser!$M$5,IF(AD306&gt;=Priser!$L$4,Priser!$M$4))))</f>
        <v>0</v>
      </c>
      <c r="AF306" s="37">
        <f>AE306*SUMIFS(Priser!$J$4:$J$15,Priser!$A$4:$A$15,$BO306)*AB306</f>
        <v>0</v>
      </c>
      <c r="AG306" s="37">
        <f t="shared" si="143"/>
        <v>0</v>
      </c>
      <c r="AH306" s="37">
        <f>IF(AG306&gt;=Priser!$N$7,Priser!$O$7,IF(AG306&gt;=Priser!$N$6,Priser!$O$6,IF(AG306&gt;=Priser!$N$5,Priser!$O$5,IF(AG306&gt;=Priser!$N$4,Priser!$O$4))))</f>
        <v>0</v>
      </c>
      <c r="AI306" s="37">
        <f>AH306*SUMIFS(Priser!$J$4:$J$15,Priser!$A$4:$A$15,$BO306)*AC306</f>
        <v>0</v>
      </c>
      <c r="AJ306" s="37"/>
      <c r="AK306" s="37"/>
      <c r="AM306" s="37">
        <f t="shared" si="125"/>
        <v>0</v>
      </c>
      <c r="AN306" s="37">
        <f t="shared" si="126"/>
        <v>0</v>
      </c>
      <c r="AO306" s="37">
        <f t="shared" si="127"/>
        <v>0</v>
      </c>
      <c r="AP306" s="37">
        <f t="shared" si="128"/>
        <v>0</v>
      </c>
      <c r="AQ306" s="37">
        <f t="shared" si="129"/>
        <v>0</v>
      </c>
      <c r="AR306" s="37">
        <f t="shared" si="130"/>
        <v>0</v>
      </c>
      <c r="AS306" s="37">
        <f t="shared" si="131"/>
        <v>0</v>
      </c>
      <c r="AT306" s="37">
        <f t="shared" si="144"/>
        <v>0</v>
      </c>
      <c r="AU306" s="37">
        <f t="shared" si="145"/>
        <v>0</v>
      </c>
      <c r="AV306" s="37">
        <f t="shared" si="146"/>
        <v>0</v>
      </c>
      <c r="AW306" s="37">
        <f t="shared" si="147"/>
        <v>0</v>
      </c>
      <c r="AX306" s="37">
        <f t="shared" si="132"/>
        <v>0</v>
      </c>
      <c r="AY306" s="37"/>
      <c r="AZ306" s="37"/>
      <c r="BB306" s="37">
        <f t="shared" si="133"/>
        <v>0</v>
      </c>
      <c r="BC306" s="37">
        <f t="shared" si="134"/>
        <v>0</v>
      </c>
      <c r="BD306" s="37">
        <f t="shared" si="135"/>
        <v>0</v>
      </c>
      <c r="BE306" s="37">
        <f t="shared" si="136"/>
        <v>0</v>
      </c>
      <c r="BF306" s="37">
        <f t="shared" si="137"/>
        <v>0</v>
      </c>
      <c r="BG306" s="37">
        <f t="shared" si="138"/>
        <v>0</v>
      </c>
      <c r="BH306" s="37">
        <f t="shared" si="148"/>
        <v>0</v>
      </c>
      <c r="BJ306" s="37"/>
      <c r="BL306" s="37">
        <f>IF(Uttag!F306="",Uttag!E306,0)/IF(Uttag!$F$2=Listor!$B$5,I306,1)</f>
        <v>0</v>
      </c>
      <c r="BM306" s="37">
        <f>Uttag!F306/IF(Uttag!$F$2=Listor!$B$5,I306,1)</f>
        <v>0</v>
      </c>
      <c r="BO306" s="81">
        <f t="shared" si="139"/>
        <v>7</v>
      </c>
      <c r="BP306" s="37">
        <f>IF(OR(BO306&gt;=10,BO306&lt;=4),Indata!$B$9,Indata!$B$10)</f>
        <v>0</v>
      </c>
    </row>
    <row r="307" spans="4:68" x14ac:dyDescent="0.25">
      <c r="D307" s="148">
        <f t="shared" si="149"/>
        <v>45502</v>
      </c>
      <c r="E307" s="140"/>
      <c r="F307" s="141"/>
      <c r="G307" s="148"/>
      <c r="H307" s="37">
        <f t="shared" si="140"/>
        <v>0</v>
      </c>
      <c r="I307" s="81">
        <f>24+SUMIFS(Listor!$C$16:$C$17,Listor!$B$16:$B$17,Uttag!D307)</f>
        <v>24</v>
      </c>
      <c r="J307" s="37">
        <f t="shared" si="122"/>
        <v>0</v>
      </c>
      <c r="L307" s="160"/>
      <c r="M307" s="207">
        <v>1</v>
      </c>
      <c r="N307" s="207">
        <v>0</v>
      </c>
      <c r="O307" s="151"/>
      <c r="P307" s="166"/>
      <c r="Q307" s="167"/>
      <c r="S307" s="37">
        <f t="shared" si="121"/>
        <v>0</v>
      </c>
      <c r="U307" s="37">
        <f>(M307+(1-M307)*(1-N307))*L307*_xlfn.XLOOKUP(BO307,Priser!$A$4:$A$15,Priser!$J$4:$J$15)</f>
        <v>0</v>
      </c>
      <c r="V307" s="37">
        <f>AQ307*(SUMIFS(Priser!$J$4:$J$15,Priser!$A$4:$A$15,BO307)-(SUMIFS(Priser!$H$4:$H$15,Priser!$A$4:$A$15,BO307)/SUMIFS(Priser!$I$4:$I$15,Priser!$A$4:$A$15,BO307)))+AP307*(SUMIFS(Priser!$J$4:$J$15,Priser!$A$4:$A$15,BO307)-Priser!$E$6/SUMIFS(Priser!$I$4:$I$15,Priser!$A$4:$A$15,BO307))+AO307*(SUMIFS(Priser!$J$4:$J$15,Priser!$A$4:$A$15,BO307)-Priser!$D$5/SUMIFS(Priser!$I$4:$I$15,Priser!$A$4:$A$15,BO307))+AN307*(SUMIFS(Priser!$J$4:$J$15,Priser!$A$4:$A$15,BO307)-Priser!$C$4/SUMIFS(Priser!$I$4:$I$15,Priser!$A$4:$A$15,BO307))+AM307*(SUMIFS(Priser!$J$4:$J$15,Priser!$A$4:$A$15,BO307)-Priser!$B$4/SUMIFS(Priser!$I$4:$I$15,Priser!$A$4:$A$15,BO307))</f>
        <v>0</v>
      </c>
      <c r="W307" s="37">
        <f t="shared" si="141"/>
        <v>0</v>
      </c>
      <c r="X307" s="37"/>
      <c r="AA307" s="37">
        <f t="shared" si="123"/>
        <v>0</v>
      </c>
      <c r="AB307" s="37">
        <f t="shared" si="150"/>
        <v>0</v>
      </c>
      <c r="AC307" s="37">
        <f t="shared" si="124"/>
        <v>0</v>
      </c>
      <c r="AD307" s="37">
        <f t="shared" si="142"/>
        <v>0</v>
      </c>
      <c r="AE307" s="37">
        <f>IF(AD307&gt;=Priser!$L$7,Priser!$M$7,IF(AD307&gt;=Priser!$L$6,Priser!$M$6,IF(AD307&gt;=Priser!$L$5,Priser!$M$5,IF(AD307&gt;=Priser!$L$4,Priser!$M$4))))</f>
        <v>0</v>
      </c>
      <c r="AF307" s="37">
        <f>AE307*SUMIFS(Priser!$J$4:$J$15,Priser!$A$4:$A$15,$BO307)*AB307</f>
        <v>0</v>
      </c>
      <c r="AG307" s="37">
        <f t="shared" si="143"/>
        <v>0</v>
      </c>
      <c r="AH307" s="37">
        <f>IF(AG307&gt;=Priser!$N$7,Priser!$O$7,IF(AG307&gt;=Priser!$N$6,Priser!$O$6,IF(AG307&gt;=Priser!$N$5,Priser!$O$5,IF(AG307&gt;=Priser!$N$4,Priser!$O$4))))</f>
        <v>0</v>
      </c>
      <c r="AI307" s="37">
        <f>AH307*SUMIFS(Priser!$J$4:$J$15,Priser!$A$4:$A$15,$BO307)*AC307</f>
        <v>0</v>
      </c>
      <c r="AJ307" s="37"/>
      <c r="AK307" s="37"/>
      <c r="AM307" s="37">
        <f t="shared" si="125"/>
        <v>0</v>
      </c>
      <c r="AN307" s="37">
        <f t="shared" si="126"/>
        <v>0</v>
      </c>
      <c r="AO307" s="37">
        <f t="shared" si="127"/>
        <v>0</v>
      </c>
      <c r="AP307" s="37">
        <f t="shared" si="128"/>
        <v>0</v>
      </c>
      <c r="AQ307" s="37">
        <f t="shared" si="129"/>
        <v>0</v>
      </c>
      <c r="AR307" s="37">
        <f t="shared" si="130"/>
        <v>0</v>
      </c>
      <c r="AS307" s="37">
        <f t="shared" si="131"/>
        <v>0</v>
      </c>
      <c r="AT307" s="37">
        <f t="shared" si="144"/>
        <v>0</v>
      </c>
      <c r="AU307" s="37">
        <f t="shared" si="145"/>
        <v>0</v>
      </c>
      <c r="AV307" s="37">
        <f t="shared" si="146"/>
        <v>0</v>
      </c>
      <c r="AW307" s="37">
        <f t="shared" si="147"/>
        <v>0</v>
      </c>
      <c r="AX307" s="37">
        <f t="shared" si="132"/>
        <v>0</v>
      </c>
      <c r="AY307" s="37"/>
      <c r="AZ307" s="37"/>
      <c r="BB307" s="37">
        <f t="shared" si="133"/>
        <v>0</v>
      </c>
      <c r="BC307" s="37">
        <f t="shared" si="134"/>
        <v>0</v>
      </c>
      <c r="BD307" s="37">
        <f t="shared" si="135"/>
        <v>0</v>
      </c>
      <c r="BE307" s="37">
        <f t="shared" si="136"/>
        <v>0</v>
      </c>
      <c r="BF307" s="37">
        <f t="shared" si="137"/>
        <v>0</v>
      </c>
      <c r="BG307" s="37">
        <f t="shared" si="138"/>
        <v>0</v>
      </c>
      <c r="BH307" s="37">
        <f t="shared" si="148"/>
        <v>0</v>
      </c>
      <c r="BJ307" s="37"/>
      <c r="BL307" s="37">
        <f>IF(Uttag!F307="",Uttag!E307,0)/IF(Uttag!$F$2=Listor!$B$5,I307,1)</f>
        <v>0</v>
      </c>
      <c r="BM307" s="37">
        <f>Uttag!F307/IF(Uttag!$F$2=Listor!$B$5,I307,1)</f>
        <v>0</v>
      </c>
      <c r="BO307" s="81">
        <f t="shared" si="139"/>
        <v>7</v>
      </c>
      <c r="BP307" s="37">
        <f>IF(OR(BO307&gt;=10,BO307&lt;=4),Indata!$B$9,Indata!$B$10)</f>
        <v>0</v>
      </c>
    </row>
    <row r="308" spans="4:68" x14ac:dyDescent="0.25">
      <c r="D308" s="148">
        <f t="shared" si="149"/>
        <v>45503</v>
      </c>
      <c r="E308" s="140"/>
      <c r="F308" s="141"/>
      <c r="G308" s="148"/>
      <c r="H308" s="37">
        <f t="shared" si="140"/>
        <v>0</v>
      </c>
      <c r="I308" s="81">
        <f>24+SUMIFS(Listor!$C$16:$C$17,Listor!$B$16:$B$17,Uttag!D308)</f>
        <v>24</v>
      </c>
      <c r="J308" s="37">
        <f t="shared" si="122"/>
        <v>0</v>
      </c>
      <c r="L308" s="160"/>
      <c r="M308" s="207">
        <v>1</v>
      </c>
      <c r="N308" s="207">
        <v>0</v>
      </c>
      <c r="O308" s="151"/>
      <c r="P308" s="166"/>
      <c r="Q308" s="167"/>
      <c r="S308" s="37">
        <f t="shared" si="121"/>
        <v>0</v>
      </c>
      <c r="U308" s="37">
        <f>(M308+(1-M308)*(1-N308))*L308*_xlfn.XLOOKUP(BO308,Priser!$A$4:$A$15,Priser!$J$4:$J$15)</f>
        <v>0</v>
      </c>
      <c r="V308" s="37">
        <f>AQ308*(SUMIFS(Priser!$J$4:$J$15,Priser!$A$4:$A$15,BO308)-(SUMIFS(Priser!$H$4:$H$15,Priser!$A$4:$A$15,BO308)/SUMIFS(Priser!$I$4:$I$15,Priser!$A$4:$A$15,BO308)))+AP308*(SUMIFS(Priser!$J$4:$J$15,Priser!$A$4:$A$15,BO308)-Priser!$E$6/SUMIFS(Priser!$I$4:$I$15,Priser!$A$4:$A$15,BO308))+AO308*(SUMIFS(Priser!$J$4:$J$15,Priser!$A$4:$A$15,BO308)-Priser!$D$5/SUMIFS(Priser!$I$4:$I$15,Priser!$A$4:$A$15,BO308))+AN308*(SUMIFS(Priser!$J$4:$J$15,Priser!$A$4:$A$15,BO308)-Priser!$C$4/SUMIFS(Priser!$I$4:$I$15,Priser!$A$4:$A$15,BO308))+AM308*(SUMIFS(Priser!$J$4:$J$15,Priser!$A$4:$A$15,BO308)-Priser!$B$4/SUMIFS(Priser!$I$4:$I$15,Priser!$A$4:$A$15,BO308))</f>
        <v>0</v>
      </c>
      <c r="W308" s="37">
        <f t="shared" si="141"/>
        <v>0</v>
      </c>
      <c r="X308" s="37"/>
      <c r="AA308" s="37">
        <f t="shared" si="123"/>
        <v>0</v>
      </c>
      <c r="AB308" s="37">
        <f t="shared" si="150"/>
        <v>0</v>
      </c>
      <c r="AC308" s="37">
        <f t="shared" si="124"/>
        <v>0</v>
      </c>
      <c r="AD308" s="37">
        <f t="shared" si="142"/>
        <v>0</v>
      </c>
      <c r="AE308" s="37">
        <f>IF(AD308&gt;=Priser!$L$7,Priser!$M$7,IF(AD308&gt;=Priser!$L$6,Priser!$M$6,IF(AD308&gt;=Priser!$L$5,Priser!$M$5,IF(AD308&gt;=Priser!$L$4,Priser!$M$4))))</f>
        <v>0</v>
      </c>
      <c r="AF308" s="37">
        <f>AE308*SUMIFS(Priser!$J$4:$J$15,Priser!$A$4:$A$15,$BO308)*AB308</f>
        <v>0</v>
      </c>
      <c r="AG308" s="37">
        <f t="shared" si="143"/>
        <v>0</v>
      </c>
      <c r="AH308" s="37">
        <f>IF(AG308&gt;=Priser!$N$7,Priser!$O$7,IF(AG308&gt;=Priser!$N$6,Priser!$O$6,IF(AG308&gt;=Priser!$N$5,Priser!$O$5,IF(AG308&gt;=Priser!$N$4,Priser!$O$4))))</f>
        <v>0</v>
      </c>
      <c r="AI308" s="37">
        <f>AH308*SUMIFS(Priser!$J$4:$J$15,Priser!$A$4:$A$15,$BO308)*AC308</f>
        <v>0</v>
      </c>
      <c r="AJ308" s="37"/>
      <c r="AK308" s="37"/>
      <c r="AM308" s="37">
        <f t="shared" si="125"/>
        <v>0</v>
      </c>
      <c r="AN308" s="37">
        <f t="shared" si="126"/>
        <v>0</v>
      </c>
      <c r="AO308" s="37">
        <f t="shared" si="127"/>
        <v>0</v>
      </c>
      <c r="AP308" s="37">
        <f t="shared" si="128"/>
        <v>0</v>
      </c>
      <c r="AQ308" s="37">
        <f t="shared" si="129"/>
        <v>0</v>
      </c>
      <c r="AR308" s="37">
        <f t="shared" si="130"/>
        <v>0</v>
      </c>
      <c r="AS308" s="37">
        <f t="shared" si="131"/>
        <v>0</v>
      </c>
      <c r="AT308" s="37">
        <f t="shared" si="144"/>
        <v>0</v>
      </c>
      <c r="AU308" s="37">
        <f t="shared" si="145"/>
        <v>0</v>
      </c>
      <c r="AV308" s="37">
        <f t="shared" si="146"/>
        <v>0</v>
      </c>
      <c r="AW308" s="37">
        <f t="shared" si="147"/>
        <v>0</v>
      </c>
      <c r="AX308" s="37">
        <f t="shared" si="132"/>
        <v>0</v>
      </c>
      <c r="AY308" s="37"/>
      <c r="AZ308" s="37"/>
      <c r="BB308" s="37">
        <f t="shared" si="133"/>
        <v>0</v>
      </c>
      <c r="BC308" s="37">
        <f t="shared" si="134"/>
        <v>0</v>
      </c>
      <c r="BD308" s="37">
        <f t="shared" si="135"/>
        <v>0</v>
      </c>
      <c r="BE308" s="37">
        <f t="shared" si="136"/>
        <v>0</v>
      </c>
      <c r="BF308" s="37">
        <f t="shared" si="137"/>
        <v>0</v>
      </c>
      <c r="BG308" s="37">
        <f t="shared" si="138"/>
        <v>0</v>
      </c>
      <c r="BH308" s="37">
        <f t="shared" si="148"/>
        <v>0</v>
      </c>
      <c r="BJ308" s="37"/>
      <c r="BL308" s="37">
        <f>IF(Uttag!F308="",Uttag!E308,0)/IF(Uttag!$F$2=Listor!$B$5,I308,1)</f>
        <v>0</v>
      </c>
      <c r="BM308" s="37">
        <f>Uttag!F308/IF(Uttag!$F$2=Listor!$B$5,I308,1)</f>
        <v>0</v>
      </c>
      <c r="BO308" s="81">
        <f t="shared" si="139"/>
        <v>7</v>
      </c>
      <c r="BP308" s="37">
        <f>IF(OR(BO308&gt;=10,BO308&lt;=4),Indata!$B$9,Indata!$B$10)</f>
        <v>0</v>
      </c>
    </row>
    <row r="309" spans="4:68" x14ac:dyDescent="0.25">
      <c r="D309" s="148">
        <f t="shared" si="149"/>
        <v>45504</v>
      </c>
      <c r="E309" s="140"/>
      <c r="F309" s="141"/>
      <c r="G309" s="148"/>
      <c r="H309" s="37">
        <f t="shared" si="140"/>
        <v>0</v>
      </c>
      <c r="I309" s="81">
        <f>24+SUMIFS(Listor!$C$16:$C$17,Listor!$B$16:$B$17,Uttag!D309)</f>
        <v>24</v>
      </c>
      <c r="J309" s="37">
        <f t="shared" si="122"/>
        <v>0</v>
      </c>
      <c r="L309" s="160"/>
      <c r="M309" s="207">
        <v>1</v>
      </c>
      <c r="N309" s="207">
        <v>0</v>
      </c>
      <c r="O309" s="151"/>
      <c r="P309" s="166"/>
      <c r="Q309" s="167"/>
      <c r="S309" s="37">
        <f t="shared" si="121"/>
        <v>0</v>
      </c>
      <c r="U309" s="37">
        <f>(M309+(1-M309)*(1-N309))*L309*_xlfn.XLOOKUP(BO309,Priser!$A$4:$A$15,Priser!$J$4:$J$15)</f>
        <v>0</v>
      </c>
      <c r="V309" s="37">
        <f>AQ309*(SUMIFS(Priser!$J$4:$J$15,Priser!$A$4:$A$15,BO309)-(SUMIFS(Priser!$H$4:$H$15,Priser!$A$4:$A$15,BO309)/SUMIFS(Priser!$I$4:$I$15,Priser!$A$4:$A$15,BO309)))+AP309*(SUMIFS(Priser!$J$4:$J$15,Priser!$A$4:$A$15,BO309)-Priser!$E$6/SUMIFS(Priser!$I$4:$I$15,Priser!$A$4:$A$15,BO309))+AO309*(SUMIFS(Priser!$J$4:$J$15,Priser!$A$4:$A$15,BO309)-Priser!$D$5/SUMIFS(Priser!$I$4:$I$15,Priser!$A$4:$A$15,BO309))+AN309*(SUMIFS(Priser!$J$4:$J$15,Priser!$A$4:$A$15,BO309)-Priser!$C$4/SUMIFS(Priser!$I$4:$I$15,Priser!$A$4:$A$15,BO309))+AM309*(SUMIFS(Priser!$J$4:$J$15,Priser!$A$4:$A$15,BO309)-Priser!$B$4/SUMIFS(Priser!$I$4:$I$15,Priser!$A$4:$A$15,BO309))</f>
        <v>0</v>
      </c>
      <c r="W309" s="37">
        <f t="shared" si="141"/>
        <v>0</v>
      </c>
      <c r="X309" s="37"/>
      <c r="AA309" s="37">
        <f t="shared" si="123"/>
        <v>0</v>
      </c>
      <c r="AB309" s="37">
        <f t="shared" si="150"/>
        <v>0</v>
      </c>
      <c r="AC309" s="37">
        <f t="shared" si="124"/>
        <v>0</v>
      </c>
      <c r="AD309" s="37">
        <f t="shared" si="142"/>
        <v>0</v>
      </c>
      <c r="AE309" s="37">
        <f>IF(AD309&gt;=Priser!$L$7,Priser!$M$7,IF(AD309&gt;=Priser!$L$6,Priser!$M$6,IF(AD309&gt;=Priser!$L$5,Priser!$M$5,IF(AD309&gt;=Priser!$L$4,Priser!$M$4))))</f>
        <v>0</v>
      </c>
      <c r="AF309" s="37">
        <f>AE309*SUMIFS(Priser!$J$4:$J$15,Priser!$A$4:$A$15,$BO309)*AB309</f>
        <v>0</v>
      </c>
      <c r="AG309" s="37">
        <f t="shared" si="143"/>
        <v>0</v>
      </c>
      <c r="AH309" s="37">
        <f>IF(AG309&gt;=Priser!$N$7,Priser!$O$7,IF(AG309&gt;=Priser!$N$6,Priser!$O$6,IF(AG309&gt;=Priser!$N$5,Priser!$O$5,IF(AG309&gt;=Priser!$N$4,Priser!$O$4))))</f>
        <v>0</v>
      </c>
      <c r="AI309" s="37">
        <f>AH309*SUMIFS(Priser!$J$4:$J$15,Priser!$A$4:$A$15,$BO309)*AC309</f>
        <v>0</v>
      </c>
      <c r="AJ309" s="37"/>
      <c r="AK309" s="37"/>
      <c r="AM309" s="37">
        <f t="shared" si="125"/>
        <v>0</v>
      </c>
      <c r="AN309" s="37">
        <f t="shared" si="126"/>
        <v>0</v>
      </c>
      <c r="AO309" s="37">
        <f t="shared" si="127"/>
        <v>0</v>
      </c>
      <c r="AP309" s="37">
        <f t="shared" si="128"/>
        <v>0</v>
      </c>
      <c r="AQ309" s="37">
        <f t="shared" si="129"/>
        <v>0</v>
      </c>
      <c r="AR309" s="37">
        <f t="shared" si="130"/>
        <v>0</v>
      </c>
      <c r="AS309" s="37">
        <f t="shared" si="131"/>
        <v>0</v>
      </c>
      <c r="AT309" s="37">
        <f t="shared" si="144"/>
        <v>0</v>
      </c>
      <c r="AU309" s="37">
        <f t="shared" si="145"/>
        <v>0</v>
      </c>
      <c r="AV309" s="37">
        <f t="shared" si="146"/>
        <v>0</v>
      </c>
      <c r="AW309" s="37">
        <f t="shared" si="147"/>
        <v>0</v>
      </c>
      <c r="AX309" s="37">
        <f t="shared" si="132"/>
        <v>0</v>
      </c>
      <c r="AY309" s="37"/>
      <c r="AZ309" s="37"/>
      <c r="BB309" s="37">
        <f t="shared" si="133"/>
        <v>0</v>
      </c>
      <c r="BC309" s="37">
        <f t="shared" si="134"/>
        <v>0</v>
      </c>
      <c r="BD309" s="37">
        <f t="shared" si="135"/>
        <v>0</v>
      </c>
      <c r="BE309" s="37">
        <f t="shared" si="136"/>
        <v>0</v>
      </c>
      <c r="BF309" s="37">
        <f t="shared" si="137"/>
        <v>0</v>
      </c>
      <c r="BG309" s="37">
        <f t="shared" si="138"/>
        <v>0</v>
      </c>
      <c r="BH309" s="37">
        <f t="shared" si="148"/>
        <v>0</v>
      </c>
      <c r="BJ309" s="37"/>
      <c r="BL309" s="37">
        <f>IF(Uttag!F309="",Uttag!E309,0)/IF(Uttag!$F$2=Listor!$B$5,I309,1)</f>
        <v>0</v>
      </c>
      <c r="BM309" s="37">
        <f>Uttag!F309/IF(Uttag!$F$2=Listor!$B$5,I309,1)</f>
        <v>0</v>
      </c>
      <c r="BO309" s="81">
        <f t="shared" si="139"/>
        <v>7</v>
      </c>
      <c r="BP309" s="37">
        <f>IF(OR(BO309&gt;=10,BO309&lt;=4),Indata!$B$9,Indata!$B$10)</f>
        <v>0</v>
      </c>
    </row>
    <row r="310" spans="4:68" x14ac:dyDescent="0.25">
      <c r="D310" s="148">
        <f t="shared" si="149"/>
        <v>45505</v>
      </c>
      <c r="E310" s="140"/>
      <c r="F310" s="141"/>
      <c r="G310" s="148"/>
      <c r="H310" s="37">
        <f t="shared" si="140"/>
        <v>0</v>
      </c>
      <c r="I310" s="81">
        <f>24+SUMIFS(Listor!$C$16:$C$17,Listor!$B$16:$B$17,Uttag!D310)</f>
        <v>24</v>
      </c>
      <c r="J310" s="37">
        <f t="shared" si="122"/>
        <v>0</v>
      </c>
      <c r="L310" s="160"/>
      <c r="M310" s="207">
        <v>1</v>
      </c>
      <c r="N310" s="207">
        <v>0</v>
      </c>
      <c r="O310" s="151"/>
      <c r="P310" s="166"/>
      <c r="Q310" s="167"/>
      <c r="S310" s="37">
        <f t="shared" si="121"/>
        <v>0</v>
      </c>
      <c r="U310" s="37">
        <f>(M310+(1-M310)*(1-N310))*L310*_xlfn.XLOOKUP(BO310,Priser!$A$4:$A$15,Priser!$J$4:$J$15)</f>
        <v>0</v>
      </c>
      <c r="V310" s="37">
        <f>AQ310*(SUMIFS(Priser!$J$4:$J$15,Priser!$A$4:$A$15,BO310)-(SUMIFS(Priser!$H$4:$H$15,Priser!$A$4:$A$15,BO310)/SUMIFS(Priser!$I$4:$I$15,Priser!$A$4:$A$15,BO310)))+AP310*(SUMIFS(Priser!$J$4:$J$15,Priser!$A$4:$A$15,BO310)-Priser!$E$6/SUMIFS(Priser!$I$4:$I$15,Priser!$A$4:$A$15,BO310))+AO310*(SUMIFS(Priser!$J$4:$J$15,Priser!$A$4:$A$15,BO310)-Priser!$D$5/SUMIFS(Priser!$I$4:$I$15,Priser!$A$4:$A$15,BO310))+AN310*(SUMIFS(Priser!$J$4:$J$15,Priser!$A$4:$A$15,BO310)-Priser!$C$4/SUMIFS(Priser!$I$4:$I$15,Priser!$A$4:$A$15,BO310))+AM310*(SUMIFS(Priser!$J$4:$J$15,Priser!$A$4:$A$15,BO310)-Priser!$B$4/SUMIFS(Priser!$I$4:$I$15,Priser!$A$4:$A$15,BO310))</f>
        <v>0</v>
      </c>
      <c r="W310" s="37">
        <f t="shared" si="141"/>
        <v>0</v>
      </c>
      <c r="X310" s="37"/>
      <c r="AA310" s="37">
        <f t="shared" si="123"/>
        <v>0</v>
      </c>
      <c r="AB310" s="37">
        <f t="shared" si="150"/>
        <v>0</v>
      </c>
      <c r="AC310" s="37">
        <f t="shared" si="124"/>
        <v>0</v>
      </c>
      <c r="AD310" s="37">
        <f t="shared" si="142"/>
        <v>0</v>
      </c>
      <c r="AE310" s="37">
        <f>IF(AD310&gt;=Priser!$L$7,Priser!$M$7,IF(AD310&gt;=Priser!$L$6,Priser!$M$6,IF(AD310&gt;=Priser!$L$5,Priser!$M$5,IF(AD310&gt;=Priser!$L$4,Priser!$M$4))))</f>
        <v>0</v>
      </c>
      <c r="AF310" s="37">
        <f>AE310*SUMIFS(Priser!$J$4:$J$15,Priser!$A$4:$A$15,$BO310)*AB310</f>
        <v>0</v>
      </c>
      <c r="AG310" s="37">
        <f t="shared" si="143"/>
        <v>0</v>
      </c>
      <c r="AH310" s="37">
        <f>IF(AG310&gt;=Priser!$N$7,Priser!$O$7,IF(AG310&gt;=Priser!$N$6,Priser!$O$6,IF(AG310&gt;=Priser!$N$5,Priser!$O$5,IF(AG310&gt;=Priser!$N$4,Priser!$O$4))))</f>
        <v>0</v>
      </c>
      <c r="AI310" s="37">
        <f>AH310*SUMIFS(Priser!$J$4:$J$15,Priser!$A$4:$A$15,$BO310)*AC310</f>
        <v>0</v>
      </c>
      <c r="AJ310" s="37"/>
      <c r="AK310" s="37"/>
      <c r="AM310" s="37">
        <f t="shared" si="125"/>
        <v>0</v>
      </c>
      <c r="AN310" s="37">
        <f t="shared" si="126"/>
        <v>0</v>
      </c>
      <c r="AO310" s="37">
        <f t="shared" si="127"/>
        <v>0</v>
      </c>
      <c r="AP310" s="37">
        <f t="shared" si="128"/>
        <v>0</v>
      </c>
      <c r="AQ310" s="37">
        <f t="shared" si="129"/>
        <v>0</v>
      </c>
      <c r="AR310" s="37">
        <f t="shared" si="130"/>
        <v>0</v>
      </c>
      <c r="AS310" s="37">
        <f t="shared" si="131"/>
        <v>0</v>
      </c>
      <c r="AT310" s="37">
        <f t="shared" si="144"/>
        <v>0</v>
      </c>
      <c r="AU310" s="37">
        <f t="shared" si="145"/>
        <v>0</v>
      </c>
      <c r="AV310" s="37">
        <f t="shared" si="146"/>
        <v>0</v>
      </c>
      <c r="AW310" s="37">
        <f t="shared" si="147"/>
        <v>0</v>
      </c>
      <c r="AX310" s="37">
        <f t="shared" si="132"/>
        <v>0</v>
      </c>
      <c r="AY310" s="37"/>
      <c r="AZ310" s="37"/>
      <c r="BB310" s="37">
        <f t="shared" si="133"/>
        <v>0</v>
      </c>
      <c r="BC310" s="37">
        <f t="shared" si="134"/>
        <v>0</v>
      </c>
      <c r="BD310" s="37">
        <f t="shared" si="135"/>
        <v>0</v>
      </c>
      <c r="BE310" s="37">
        <f t="shared" si="136"/>
        <v>0</v>
      </c>
      <c r="BF310" s="37">
        <f t="shared" si="137"/>
        <v>0</v>
      </c>
      <c r="BG310" s="37">
        <f t="shared" si="138"/>
        <v>0</v>
      </c>
      <c r="BH310" s="37">
        <f t="shared" si="148"/>
        <v>0</v>
      </c>
      <c r="BJ310" s="37"/>
      <c r="BL310" s="37">
        <f>IF(Uttag!F310="",Uttag!E310,0)/IF(Uttag!$F$2=Listor!$B$5,I310,1)</f>
        <v>0</v>
      </c>
      <c r="BM310" s="37">
        <f>Uttag!F310/IF(Uttag!$F$2=Listor!$B$5,I310,1)</f>
        <v>0</v>
      </c>
      <c r="BO310" s="81">
        <f t="shared" si="139"/>
        <v>8</v>
      </c>
      <c r="BP310" s="37">
        <f>IF(OR(BO310&gt;=10,BO310&lt;=4),Indata!$B$9,Indata!$B$10)</f>
        <v>0</v>
      </c>
    </row>
    <row r="311" spans="4:68" x14ac:dyDescent="0.25">
      <c r="D311" s="148">
        <f t="shared" si="149"/>
        <v>45506</v>
      </c>
      <c r="E311" s="140"/>
      <c r="F311" s="141"/>
      <c r="G311" s="148"/>
      <c r="H311" s="37">
        <f t="shared" si="140"/>
        <v>0</v>
      </c>
      <c r="I311" s="81">
        <f>24+SUMIFS(Listor!$C$16:$C$17,Listor!$B$16:$B$17,Uttag!D311)</f>
        <v>24</v>
      </c>
      <c r="J311" s="37">
        <f t="shared" si="122"/>
        <v>0</v>
      </c>
      <c r="L311" s="160"/>
      <c r="M311" s="207">
        <v>1</v>
      </c>
      <c r="N311" s="207">
        <v>0</v>
      </c>
      <c r="O311" s="151"/>
      <c r="P311" s="166"/>
      <c r="Q311" s="167"/>
      <c r="S311" s="37">
        <f t="shared" si="121"/>
        <v>0</v>
      </c>
      <c r="U311" s="37">
        <f>(M311+(1-M311)*(1-N311))*L311*_xlfn.XLOOKUP(BO311,Priser!$A$4:$A$15,Priser!$J$4:$J$15)</f>
        <v>0</v>
      </c>
      <c r="V311" s="37">
        <f>AQ311*(SUMIFS(Priser!$J$4:$J$15,Priser!$A$4:$A$15,BO311)-(SUMIFS(Priser!$H$4:$H$15,Priser!$A$4:$A$15,BO311)/SUMIFS(Priser!$I$4:$I$15,Priser!$A$4:$A$15,BO311)))+AP311*(SUMIFS(Priser!$J$4:$J$15,Priser!$A$4:$A$15,BO311)-Priser!$E$6/SUMIFS(Priser!$I$4:$I$15,Priser!$A$4:$A$15,BO311))+AO311*(SUMIFS(Priser!$J$4:$J$15,Priser!$A$4:$A$15,BO311)-Priser!$D$5/SUMIFS(Priser!$I$4:$I$15,Priser!$A$4:$A$15,BO311))+AN311*(SUMIFS(Priser!$J$4:$J$15,Priser!$A$4:$A$15,BO311)-Priser!$C$4/SUMIFS(Priser!$I$4:$I$15,Priser!$A$4:$A$15,BO311))+AM311*(SUMIFS(Priser!$J$4:$J$15,Priser!$A$4:$A$15,BO311)-Priser!$B$4/SUMIFS(Priser!$I$4:$I$15,Priser!$A$4:$A$15,BO311))</f>
        <v>0</v>
      </c>
      <c r="W311" s="37">
        <f t="shared" si="141"/>
        <v>0</v>
      </c>
      <c r="X311" s="37"/>
      <c r="AA311" s="37">
        <f t="shared" si="123"/>
        <v>0</v>
      </c>
      <c r="AB311" s="37">
        <f t="shared" si="150"/>
        <v>0</v>
      </c>
      <c r="AC311" s="37">
        <f t="shared" si="124"/>
        <v>0</v>
      </c>
      <c r="AD311" s="37">
        <f t="shared" si="142"/>
        <v>0</v>
      </c>
      <c r="AE311" s="37">
        <f>IF(AD311&gt;=Priser!$L$7,Priser!$M$7,IF(AD311&gt;=Priser!$L$6,Priser!$M$6,IF(AD311&gt;=Priser!$L$5,Priser!$M$5,IF(AD311&gt;=Priser!$L$4,Priser!$M$4))))</f>
        <v>0</v>
      </c>
      <c r="AF311" s="37">
        <f>AE311*SUMIFS(Priser!$J$4:$J$15,Priser!$A$4:$A$15,$BO311)*AB311</f>
        <v>0</v>
      </c>
      <c r="AG311" s="37">
        <f t="shared" si="143"/>
        <v>0</v>
      </c>
      <c r="AH311" s="37">
        <f>IF(AG311&gt;=Priser!$N$7,Priser!$O$7,IF(AG311&gt;=Priser!$N$6,Priser!$O$6,IF(AG311&gt;=Priser!$N$5,Priser!$O$5,IF(AG311&gt;=Priser!$N$4,Priser!$O$4))))</f>
        <v>0</v>
      </c>
      <c r="AI311" s="37">
        <f>AH311*SUMIFS(Priser!$J$4:$J$15,Priser!$A$4:$A$15,$BO311)*AC311</f>
        <v>0</v>
      </c>
      <c r="AJ311" s="37"/>
      <c r="AK311" s="37"/>
      <c r="AM311" s="37">
        <f t="shared" si="125"/>
        <v>0</v>
      </c>
      <c r="AN311" s="37">
        <f t="shared" si="126"/>
        <v>0</v>
      </c>
      <c r="AO311" s="37">
        <f t="shared" si="127"/>
        <v>0</v>
      </c>
      <c r="AP311" s="37">
        <f t="shared" si="128"/>
        <v>0</v>
      </c>
      <c r="AQ311" s="37">
        <f t="shared" si="129"/>
        <v>0</v>
      </c>
      <c r="AR311" s="37">
        <f t="shared" si="130"/>
        <v>0</v>
      </c>
      <c r="AS311" s="37">
        <f t="shared" si="131"/>
        <v>0</v>
      </c>
      <c r="AT311" s="37">
        <f t="shared" si="144"/>
        <v>0</v>
      </c>
      <c r="AU311" s="37">
        <f t="shared" si="145"/>
        <v>0</v>
      </c>
      <c r="AV311" s="37">
        <f t="shared" si="146"/>
        <v>0</v>
      </c>
      <c r="AW311" s="37">
        <f t="shared" si="147"/>
        <v>0</v>
      </c>
      <c r="AX311" s="37">
        <f t="shared" si="132"/>
        <v>0</v>
      </c>
      <c r="AY311" s="37"/>
      <c r="AZ311" s="37"/>
      <c r="BB311" s="37">
        <f t="shared" si="133"/>
        <v>0</v>
      </c>
      <c r="BC311" s="37">
        <f t="shared" si="134"/>
        <v>0</v>
      </c>
      <c r="BD311" s="37">
        <f t="shared" si="135"/>
        <v>0</v>
      </c>
      <c r="BE311" s="37">
        <f t="shared" si="136"/>
        <v>0</v>
      </c>
      <c r="BF311" s="37">
        <f t="shared" si="137"/>
        <v>0</v>
      </c>
      <c r="BG311" s="37">
        <f t="shared" si="138"/>
        <v>0</v>
      </c>
      <c r="BH311" s="37">
        <f t="shared" si="148"/>
        <v>0</v>
      </c>
      <c r="BJ311" s="37"/>
      <c r="BL311" s="37">
        <f>IF(Uttag!F311="",Uttag!E311,0)/IF(Uttag!$F$2=Listor!$B$5,I311,1)</f>
        <v>0</v>
      </c>
      <c r="BM311" s="37">
        <f>Uttag!F311/IF(Uttag!$F$2=Listor!$B$5,I311,1)</f>
        <v>0</v>
      </c>
      <c r="BO311" s="81">
        <f t="shared" si="139"/>
        <v>8</v>
      </c>
      <c r="BP311" s="37">
        <f>IF(OR(BO311&gt;=10,BO311&lt;=4),Indata!$B$9,Indata!$B$10)</f>
        <v>0</v>
      </c>
    </row>
    <row r="312" spans="4:68" x14ac:dyDescent="0.25">
      <c r="D312" s="148">
        <f t="shared" si="149"/>
        <v>45507</v>
      </c>
      <c r="E312" s="140"/>
      <c r="F312" s="141"/>
      <c r="G312" s="148"/>
      <c r="H312" s="37">
        <f t="shared" si="140"/>
        <v>0</v>
      </c>
      <c r="I312" s="81">
        <f>24+SUMIFS(Listor!$C$16:$C$17,Listor!$B$16:$B$17,Uttag!D312)</f>
        <v>24</v>
      </c>
      <c r="J312" s="37">
        <f t="shared" si="122"/>
        <v>0</v>
      </c>
      <c r="L312" s="160"/>
      <c r="M312" s="207">
        <v>1</v>
      </c>
      <c r="N312" s="207">
        <v>0</v>
      </c>
      <c r="O312" s="151"/>
      <c r="P312" s="166"/>
      <c r="Q312" s="167"/>
      <c r="S312" s="37">
        <f t="shared" si="121"/>
        <v>0</v>
      </c>
      <c r="U312" s="37">
        <f>(M312+(1-M312)*(1-N312))*L312*_xlfn.XLOOKUP(BO312,Priser!$A$4:$A$15,Priser!$J$4:$J$15)</f>
        <v>0</v>
      </c>
      <c r="V312" s="37">
        <f>AQ312*(SUMIFS(Priser!$J$4:$J$15,Priser!$A$4:$A$15,BO312)-(SUMIFS(Priser!$H$4:$H$15,Priser!$A$4:$A$15,BO312)/SUMIFS(Priser!$I$4:$I$15,Priser!$A$4:$A$15,BO312)))+AP312*(SUMIFS(Priser!$J$4:$J$15,Priser!$A$4:$A$15,BO312)-Priser!$E$6/SUMIFS(Priser!$I$4:$I$15,Priser!$A$4:$A$15,BO312))+AO312*(SUMIFS(Priser!$J$4:$J$15,Priser!$A$4:$A$15,BO312)-Priser!$D$5/SUMIFS(Priser!$I$4:$I$15,Priser!$A$4:$A$15,BO312))+AN312*(SUMIFS(Priser!$J$4:$J$15,Priser!$A$4:$A$15,BO312)-Priser!$C$4/SUMIFS(Priser!$I$4:$I$15,Priser!$A$4:$A$15,BO312))+AM312*(SUMIFS(Priser!$J$4:$J$15,Priser!$A$4:$A$15,BO312)-Priser!$B$4/SUMIFS(Priser!$I$4:$I$15,Priser!$A$4:$A$15,BO312))</f>
        <v>0</v>
      </c>
      <c r="W312" s="37">
        <f t="shared" si="141"/>
        <v>0</v>
      </c>
      <c r="X312" s="37"/>
      <c r="AA312" s="37">
        <f t="shared" si="123"/>
        <v>0</v>
      </c>
      <c r="AB312" s="37">
        <f t="shared" si="150"/>
        <v>0</v>
      </c>
      <c r="AC312" s="37">
        <f t="shared" si="124"/>
        <v>0</v>
      </c>
      <c r="AD312" s="37">
        <f t="shared" si="142"/>
        <v>0</v>
      </c>
      <c r="AE312" s="37">
        <f>IF(AD312&gt;=Priser!$L$7,Priser!$M$7,IF(AD312&gt;=Priser!$L$6,Priser!$M$6,IF(AD312&gt;=Priser!$L$5,Priser!$M$5,IF(AD312&gt;=Priser!$L$4,Priser!$M$4))))</f>
        <v>0</v>
      </c>
      <c r="AF312" s="37">
        <f>AE312*SUMIFS(Priser!$J$4:$J$15,Priser!$A$4:$A$15,$BO312)*AB312</f>
        <v>0</v>
      </c>
      <c r="AG312" s="37">
        <f t="shared" si="143"/>
        <v>0</v>
      </c>
      <c r="AH312" s="37">
        <f>IF(AG312&gt;=Priser!$N$7,Priser!$O$7,IF(AG312&gt;=Priser!$N$6,Priser!$O$6,IF(AG312&gt;=Priser!$N$5,Priser!$O$5,IF(AG312&gt;=Priser!$N$4,Priser!$O$4))))</f>
        <v>0</v>
      </c>
      <c r="AI312" s="37">
        <f>AH312*SUMIFS(Priser!$J$4:$J$15,Priser!$A$4:$A$15,$BO312)*AC312</f>
        <v>0</v>
      </c>
      <c r="AJ312" s="37"/>
      <c r="AK312" s="37"/>
      <c r="AM312" s="37">
        <f t="shared" si="125"/>
        <v>0</v>
      </c>
      <c r="AN312" s="37">
        <f t="shared" si="126"/>
        <v>0</v>
      </c>
      <c r="AO312" s="37">
        <f t="shared" si="127"/>
        <v>0</v>
      </c>
      <c r="AP312" s="37">
        <f t="shared" si="128"/>
        <v>0</v>
      </c>
      <c r="AQ312" s="37">
        <f t="shared" si="129"/>
        <v>0</v>
      </c>
      <c r="AR312" s="37">
        <f t="shared" si="130"/>
        <v>0</v>
      </c>
      <c r="AS312" s="37">
        <f t="shared" si="131"/>
        <v>0</v>
      </c>
      <c r="AT312" s="37">
        <f t="shared" si="144"/>
        <v>0</v>
      </c>
      <c r="AU312" s="37">
        <f t="shared" si="145"/>
        <v>0</v>
      </c>
      <c r="AV312" s="37">
        <f t="shared" si="146"/>
        <v>0</v>
      </c>
      <c r="AW312" s="37">
        <f t="shared" si="147"/>
        <v>0</v>
      </c>
      <c r="AX312" s="37">
        <f t="shared" si="132"/>
        <v>0</v>
      </c>
      <c r="AY312" s="37"/>
      <c r="AZ312" s="37"/>
      <c r="BB312" s="37">
        <f t="shared" si="133"/>
        <v>0</v>
      </c>
      <c r="BC312" s="37">
        <f t="shared" si="134"/>
        <v>0</v>
      </c>
      <c r="BD312" s="37">
        <f t="shared" si="135"/>
        <v>0</v>
      </c>
      <c r="BE312" s="37">
        <f t="shared" si="136"/>
        <v>0</v>
      </c>
      <c r="BF312" s="37">
        <f t="shared" si="137"/>
        <v>0</v>
      </c>
      <c r="BG312" s="37">
        <f t="shared" si="138"/>
        <v>0</v>
      </c>
      <c r="BH312" s="37">
        <f t="shared" si="148"/>
        <v>0</v>
      </c>
      <c r="BJ312" s="37"/>
      <c r="BL312" s="37">
        <f>IF(Uttag!F312="",Uttag!E312,0)/IF(Uttag!$F$2=Listor!$B$5,I312,1)</f>
        <v>0</v>
      </c>
      <c r="BM312" s="37">
        <f>Uttag!F312/IF(Uttag!$F$2=Listor!$B$5,I312,1)</f>
        <v>0</v>
      </c>
      <c r="BO312" s="81">
        <f t="shared" si="139"/>
        <v>8</v>
      </c>
      <c r="BP312" s="37">
        <f>IF(OR(BO312&gt;=10,BO312&lt;=4),Indata!$B$9,Indata!$B$10)</f>
        <v>0</v>
      </c>
    </row>
    <row r="313" spans="4:68" x14ac:dyDescent="0.25">
      <c r="D313" s="148">
        <f t="shared" si="149"/>
        <v>45508</v>
      </c>
      <c r="E313" s="140"/>
      <c r="F313" s="141"/>
      <c r="G313" s="148"/>
      <c r="H313" s="37">
        <f t="shared" si="140"/>
        <v>0</v>
      </c>
      <c r="I313" s="81">
        <f>24+SUMIFS(Listor!$C$16:$C$17,Listor!$B$16:$B$17,Uttag!D313)</f>
        <v>24</v>
      </c>
      <c r="J313" s="37">
        <f t="shared" si="122"/>
        <v>0</v>
      </c>
      <c r="L313" s="160"/>
      <c r="M313" s="207">
        <v>1</v>
      </c>
      <c r="N313" s="207">
        <v>0</v>
      </c>
      <c r="O313" s="151"/>
      <c r="P313" s="166"/>
      <c r="Q313" s="167"/>
      <c r="S313" s="37">
        <f t="shared" si="121"/>
        <v>0</v>
      </c>
      <c r="U313" s="37">
        <f>(M313+(1-M313)*(1-N313))*L313*_xlfn.XLOOKUP(BO313,Priser!$A$4:$A$15,Priser!$J$4:$J$15)</f>
        <v>0</v>
      </c>
      <c r="V313" s="37">
        <f>AQ313*(SUMIFS(Priser!$J$4:$J$15,Priser!$A$4:$A$15,BO313)-(SUMIFS(Priser!$H$4:$H$15,Priser!$A$4:$A$15,BO313)/SUMIFS(Priser!$I$4:$I$15,Priser!$A$4:$A$15,BO313)))+AP313*(SUMIFS(Priser!$J$4:$J$15,Priser!$A$4:$A$15,BO313)-Priser!$E$6/SUMIFS(Priser!$I$4:$I$15,Priser!$A$4:$A$15,BO313))+AO313*(SUMIFS(Priser!$J$4:$J$15,Priser!$A$4:$A$15,BO313)-Priser!$D$5/SUMIFS(Priser!$I$4:$I$15,Priser!$A$4:$A$15,BO313))+AN313*(SUMIFS(Priser!$J$4:$J$15,Priser!$A$4:$A$15,BO313)-Priser!$C$4/SUMIFS(Priser!$I$4:$I$15,Priser!$A$4:$A$15,BO313))+AM313*(SUMIFS(Priser!$J$4:$J$15,Priser!$A$4:$A$15,BO313)-Priser!$B$4/SUMIFS(Priser!$I$4:$I$15,Priser!$A$4:$A$15,BO313))</f>
        <v>0</v>
      </c>
      <c r="W313" s="37">
        <f t="shared" si="141"/>
        <v>0</v>
      </c>
      <c r="X313" s="37"/>
      <c r="AA313" s="37">
        <f t="shared" si="123"/>
        <v>0</v>
      </c>
      <c r="AB313" s="37">
        <f t="shared" si="150"/>
        <v>0</v>
      </c>
      <c r="AC313" s="37">
        <f t="shared" si="124"/>
        <v>0</v>
      </c>
      <c r="AD313" s="37">
        <f t="shared" si="142"/>
        <v>0</v>
      </c>
      <c r="AE313" s="37">
        <f>IF(AD313&gt;=Priser!$L$7,Priser!$M$7,IF(AD313&gt;=Priser!$L$6,Priser!$M$6,IF(AD313&gt;=Priser!$L$5,Priser!$M$5,IF(AD313&gt;=Priser!$L$4,Priser!$M$4))))</f>
        <v>0</v>
      </c>
      <c r="AF313" s="37">
        <f>AE313*SUMIFS(Priser!$J$4:$J$15,Priser!$A$4:$A$15,$BO313)*AB313</f>
        <v>0</v>
      </c>
      <c r="AG313" s="37">
        <f t="shared" si="143"/>
        <v>0</v>
      </c>
      <c r="AH313" s="37">
        <f>IF(AG313&gt;=Priser!$N$7,Priser!$O$7,IF(AG313&gt;=Priser!$N$6,Priser!$O$6,IF(AG313&gt;=Priser!$N$5,Priser!$O$5,IF(AG313&gt;=Priser!$N$4,Priser!$O$4))))</f>
        <v>0</v>
      </c>
      <c r="AI313" s="37">
        <f>AH313*SUMIFS(Priser!$J$4:$J$15,Priser!$A$4:$A$15,$BO313)*AC313</f>
        <v>0</v>
      </c>
      <c r="AJ313" s="37"/>
      <c r="AK313" s="37"/>
      <c r="AM313" s="37">
        <f t="shared" si="125"/>
        <v>0</v>
      </c>
      <c r="AN313" s="37">
        <f t="shared" si="126"/>
        <v>0</v>
      </c>
      <c r="AO313" s="37">
        <f t="shared" si="127"/>
        <v>0</v>
      </c>
      <c r="AP313" s="37">
        <f t="shared" si="128"/>
        <v>0</v>
      </c>
      <c r="AQ313" s="37">
        <f t="shared" si="129"/>
        <v>0</v>
      </c>
      <c r="AR313" s="37">
        <f t="shared" si="130"/>
        <v>0</v>
      </c>
      <c r="AS313" s="37">
        <f t="shared" si="131"/>
        <v>0</v>
      </c>
      <c r="AT313" s="37">
        <f t="shared" si="144"/>
        <v>0</v>
      </c>
      <c r="AU313" s="37">
        <f t="shared" si="145"/>
        <v>0</v>
      </c>
      <c r="AV313" s="37">
        <f t="shared" si="146"/>
        <v>0</v>
      </c>
      <c r="AW313" s="37">
        <f t="shared" si="147"/>
        <v>0</v>
      </c>
      <c r="AX313" s="37">
        <f t="shared" si="132"/>
        <v>0</v>
      </c>
      <c r="AY313" s="37"/>
      <c r="AZ313" s="37"/>
      <c r="BB313" s="37">
        <f t="shared" si="133"/>
        <v>0</v>
      </c>
      <c r="BC313" s="37">
        <f t="shared" si="134"/>
        <v>0</v>
      </c>
      <c r="BD313" s="37">
        <f t="shared" si="135"/>
        <v>0</v>
      </c>
      <c r="BE313" s="37">
        <f t="shared" si="136"/>
        <v>0</v>
      </c>
      <c r="BF313" s="37">
        <f t="shared" si="137"/>
        <v>0</v>
      </c>
      <c r="BG313" s="37">
        <f t="shared" si="138"/>
        <v>0</v>
      </c>
      <c r="BH313" s="37">
        <f t="shared" si="148"/>
        <v>0</v>
      </c>
      <c r="BJ313" s="37"/>
      <c r="BL313" s="37">
        <f>IF(Uttag!F313="",Uttag!E313,0)/IF(Uttag!$F$2=Listor!$B$5,I313,1)</f>
        <v>0</v>
      </c>
      <c r="BM313" s="37">
        <f>Uttag!F313/IF(Uttag!$F$2=Listor!$B$5,I313,1)</f>
        <v>0</v>
      </c>
      <c r="BO313" s="81">
        <f t="shared" si="139"/>
        <v>8</v>
      </c>
      <c r="BP313" s="37">
        <f>IF(OR(BO313&gt;=10,BO313&lt;=4),Indata!$B$9,Indata!$B$10)</f>
        <v>0</v>
      </c>
    </row>
    <row r="314" spans="4:68" x14ac:dyDescent="0.25">
      <c r="D314" s="148">
        <f t="shared" si="149"/>
        <v>45509</v>
      </c>
      <c r="E314" s="140"/>
      <c r="F314" s="141"/>
      <c r="G314" s="148"/>
      <c r="H314" s="37">
        <f t="shared" si="140"/>
        <v>0</v>
      </c>
      <c r="I314" s="81">
        <f>24+SUMIFS(Listor!$C$16:$C$17,Listor!$B$16:$B$17,Uttag!D314)</f>
        <v>24</v>
      </c>
      <c r="J314" s="37">
        <f t="shared" si="122"/>
        <v>0</v>
      </c>
      <c r="L314" s="160"/>
      <c r="M314" s="207">
        <v>1</v>
      </c>
      <c r="N314" s="207">
        <v>0</v>
      </c>
      <c r="O314" s="151"/>
      <c r="P314" s="166"/>
      <c r="Q314" s="167"/>
      <c r="S314" s="37">
        <f t="shared" si="121"/>
        <v>0</v>
      </c>
      <c r="U314" s="37">
        <f>(M314+(1-M314)*(1-N314))*L314*_xlfn.XLOOKUP(BO314,Priser!$A$4:$A$15,Priser!$J$4:$J$15)</f>
        <v>0</v>
      </c>
      <c r="V314" s="37">
        <f>AQ314*(SUMIFS(Priser!$J$4:$J$15,Priser!$A$4:$A$15,BO314)-(SUMIFS(Priser!$H$4:$H$15,Priser!$A$4:$A$15,BO314)/SUMIFS(Priser!$I$4:$I$15,Priser!$A$4:$A$15,BO314)))+AP314*(SUMIFS(Priser!$J$4:$J$15,Priser!$A$4:$A$15,BO314)-Priser!$E$6/SUMIFS(Priser!$I$4:$I$15,Priser!$A$4:$A$15,BO314))+AO314*(SUMIFS(Priser!$J$4:$J$15,Priser!$A$4:$A$15,BO314)-Priser!$D$5/SUMIFS(Priser!$I$4:$I$15,Priser!$A$4:$A$15,BO314))+AN314*(SUMIFS(Priser!$J$4:$J$15,Priser!$A$4:$A$15,BO314)-Priser!$C$4/SUMIFS(Priser!$I$4:$I$15,Priser!$A$4:$A$15,BO314))+AM314*(SUMIFS(Priser!$J$4:$J$15,Priser!$A$4:$A$15,BO314)-Priser!$B$4/SUMIFS(Priser!$I$4:$I$15,Priser!$A$4:$A$15,BO314))</f>
        <v>0</v>
      </c>
      <c r="W314" s="37">
        <f t="shared" si="141"/>
        <v>0</v>
      </c>
      <c r="X314" s="37"/>
      <c r="AA314" s="37">
        <f t="shared" si="123"/>
        <v>0</v>
      </c>
      <c r="AB314" s="37">
        <f t="shared" si="150"/>
        <v>0</v>
      </c>
      <c r="AC314" s="37">
        <f t="shared" si="124"/>
        <v>0</v>
      </c>
      <c r="AD314" s="37">
        <f t="shared" si="142"/>
        <v>0</v>
      </c>
      <c r="AE314" s="37">
        <f>IF(AD314&gt;=Priser!$L$7,Priser!$M$7,IF(AD314&gt;=Priser!$L$6,Priser!$M$6,IF(AD314&gt;=Priser!$L$5,Priser!$M$5,IF(AD314&gt;=Priser!$L$4,Priser!$M$4))))</f>
        <v>0</v>
      </c>
      <c r="AF314" s="37">
        <f>AE314*SUMIFS(Priser!$J$4:$J$15,Priser!$A$4:$A$15,$BO314)*AB314</f>
        <v>0</v>
      </c>
      <c r="AG314" s="37">
        <f t="shared" si="143"/>
        <v>0</v>
      </c>
      <c r="AH314" s="37">
        <f>IF(AG314&gt;=Priser!$N$7,Priser!$O$7,IF(AG314&gt;=Priser!$N$6,Priser!$O$6,IF(AG314&gt;=Priser!$N$5,Priser!$O$5,IF(AG314&gt;=Priser!$N$4,Priser!$O$4))))</f>
        <v>0</v>
      </c>
      <c r="AI314" s="37">
        <f>AH314*SUMIFS(Priser!$J$4:$J$15,Priser!$A$4:$A$15,$BO314)*AC314</f>
        <v>0</v>
      </c>
      <c r="AJ314" s="37"/>
      <c r="AK314" s="37"/>
      <c r="AM314" s="37">
        <f t="shared" si="125"/>
        <v>0</v>
      </c>
      <c r="AN314" s="37">
        <f t="shared" si="126"/>
        <v>0</v>
      </c>
      <c r="AO314" s="37">
        <f t="shared" si="127"/>
        <v>0</v>
      </c>
      <c r="AP314" s="37">
        <f t="shared" si="128"/>
        <v>0</v>
      </c>
      <c r="AQ314" s="37">
        <f t="shared" si="129"/>
        <v>0</v>
      </c>
      <c r="AR314" s="37">
        <f t="shared" si="130"/>
        <v>0</v>
      </c>
      <c r="AS314" s="37">
        <f t="shared" si="131"/>
        <v>0</v>
      </c>
      <c r="AT314" s="37">
        <f t="shared" si="144"/>
        <v>0</v>
      </c>
      <c r="AU314" s="37">
        <f t="shared" si="145"/>
        <v>0</v>
      </c>
      <c r="AV314" s="37">
        <f t="shared" si="146"/>
        <v>0</v>
      </c>
      <c r="AW314" s="37">
        <f t="shared" si="147"/>
        <v>0</v>
      </c>
      <c r="AX314" s="37">
        <f t="shared" si="132"/>
        <v>0</v>
      </c>
      <c r="AY314" s="37"/>
      <c r="AZ314" s="37"/>
      <c r="BB314" s="37">
        <f t="shared" si="133"/>
        <v>0</v>
      </c>
      <c r="BC314" s="37">
        <f t="shared" si="134"/>
        <v>0</v>
      </c>
      <c r="BD314" s="37">
        <f t="shared" si="135"/>
        <v>0</v>
      </c>
      <c r="BE314" s="37">
        <f t="shared" si="136"/>
        <v>0</v>
      </c>
      <c r="BF314" s="37">
        <f t="shared" si="137"/>
        <v>0</v>
      </c>
      <c r="BG314" s="37">
        <f t="shared" si="138"/>
        <v>0</v>
      </c>
      <c r="BH314" s="37">
        <f t="shared" si="148"/>
        <v>0</v>
      </c>
      <c r="BJ314" s="37"/>
      <c r="BL314" s="37">
        <f>IF(Uttag!F314="",Uttag!E314,0)/IF(Uttag!$F$2=Listor!$B$5,I314,1)</f>
        <v>0</v>
      </c>
      <c r="BM314" s="37">
        <f>Uttag!F314/IF(Uttag!$F$2=Listor!$B$5,I314,1)</f>
        <v>0</v>
      </c>
      <c r="BO314" s="81">
        <f t="shared" si="139"/>
        <v>8</v>
      </c>
      <c r="BP314" s="37">
        <f>IF(OR(BO314&gt;=10,BO314&lt;=4),Indata!$B$9,Indata!$B$10)</f>
        <v>0</v>
      </c>
    </row>
    <row r="315" spans="4:68" x14ac:dyDescent="0.25">
      <c r="D315" s="148">
        <f t="shared" si="149"/>
        <v>45510</v>
      </c>
      <c r="E315" s="140"/>
      <c r="F315" s="141"/>
      <c r="G315" s="148"/>
      <c r="H315" s="37">
        <f t="shared" si="140"/>
        <v>0</v>
      </c>
      <c r="I315" s="81">
        <f>24+SUMIFS(Listor!$C$16:$C$17,Listor!$B$16:$B$17,Uttag!D315)</f>
        <v>24</v>
      </c>
      <c r="J315" s="37">
        <f t="shared" si="122"/>
        <v>0</v>
      </c>
      <c r="L315" s="160"/>
      <c r="M315" s="207">
        <v>1</v>
      </c>
      <c r="N315" s="207">
        <v>0</v>
      </c>
      <c r="O315" s="151"/>
      <c r="P315" s="166"/>
      <c r="Q315" s="167"/>
      <c r="S315" s="37">
        <f t="shared" si="121"/>
        <v>0</v>
      </c>
      <c r="U315" s="37">
        <f>(M315+(1-M315)*(1-N315))*L315*_xlfn.XLOOKUP(BO315,Priser!$A$4:$A$15,Priser!$J$4:$J$15)</f>
        <v>0</v>
      </c>
      <c r="V315" s="37">
        <f>AQ315*(SUMIFS(Priser!$J$4:$J$15,Priser!$A$4:$A$15,BO315)-(SUMIFS(Priser!$H$4:$H$15,Priser!$A$4:$A$15,BO315)/SUMIFS(Priser!$I$4:$I$15,Priser!$A$4:$A$15,BO315)))+AP315*(SUMIFS(Priser!$J$4:$J$15,Priser!$A$4:$A$15,BO315)-Priser!$E$6/SUMIFS(Priser!$I$4:$I$15,Priser!$A$4:$A$15,BO315))+AO315*(SUMIFS(Priser!$J$4:$J$15,Priser!$A$4:$A$15,BO315)-Priser!$D$5/SUMIFS(Priser!$I$4:$I$15,Priser!$A$4:$A$15,BO315))+AN315*(SUMIFS(Priser!$J$4:$J$15,Priser!$A$4:$A$15,BO315)-Priser!$C$4/SUMIFS(Priser!$I$4:$I$15,Priser!$A$4:$A$15,BO315))+AM315*(SUMIFS(Priser!$J$4:$J$15,Priser!$A$4:$A$15,BO315)-Priser!$B$4/SUMIFS(Priser!$I$4:$I$15,Priser!$A$4:$A$15,BO315))</f>
        <v>0</v>
      </c>
      <c r="W315" s="37">
        <f t="shared" si="141"/>
        <v>0</v>
      </c>
      <c r="X315" s="37"/>
      <c r="AA315" s="37">
        <f t="shared" si="123"/>
        <v>0</v>
      </c>
      <c r="AB315" s="37">
        <f t="shared" si="150"/>
        <v>0</v>
      </c>
      <c r="AC315" s="37">
        <f t="shared" si="124"/>
        <v>0</v>
      </c>
      <c r="AD315" s="37">
        <f t="shared" si="142"/>
        <v>0</v>
      </c>
      <c r="AE315" s="37">
        <f>IF(AD315&gt;=Priser!$L$7,Priser!$M$7,IF(AD315&gt;=Priser!$L$6,Priser!$M$6,IF(AD315&gt;=Priser!$L$5,Priser!$M$5,IF(AD315&gt;=Priser!$L$4,Priser!$M$4))))</f>
        <v>0</v>
      </c>
      <c r="AF315" s="37">
        <f>AE315*SUMIFS(Priser!$J$4:$J$15,Priser!$A$4:$A$15,$BO315)*AB315</f>
        <v>0</v>
      </c>
      <c r="AG315" s="37">
        <f t="shared" si="143"/>
        <v>0</v>
      </c>
      <c r="AH315" s="37">
        <f>IF(AG315&gt;=Priser!$N$7,Priser!$O$7,IF(AG315&gt;=Priser!$N$6,Priser!$O$6,IF(AG315&gt;=Priser!$N$5,Priser!$O$5,IF(AG315&gt;=Priser!$N$4,Priser!$O$4))))</f>
        <v>0</v>
      </c>
      <c r="AI315" s="37">
        <f>AH315*SUMIFS(Priser!$J$4:$J$15,Priser!$A$4:$A$15,$BO315)*AC315</f>
        <v>0</v>
      </c>
      <c r="AJ315" s="37"/>
      <c r="AK315" s="37"/>
      <c r="AM315" s="37">
        <f t="shared" si="125"/>
        <v>0</v>
      </c>
      <c r="AN315" s="37">
        <f t="shared" si="126"/>
        <v>0</v>
      </c>
      <c r="AO315" s="37">
        <f t="shared" si="127"/>
        <v>0</v>
      </c>
      <c r="AP315" s="37">
        <f t="shared" si="128"/>
        <v>0</v>
      </c>
      <c r="AQ315" s="37">
        <f t="shared" si="129"/>
        <v>0</v>
      </c>
      <c r="AR315" s="37">
        <f t="shared" si="130"/>
        <v>0</v>
      </c>
      <c r="AS315" s="37">
        <f t="shared" si="131"/>
        <v>0</v>
      </c>
      <c r="AT315" s="37">
        <f t="shared" si="144"/>
        <v>0</v>
      </c>
      <c r="AU315" s="37">
        <f t="shared" si="145"/>
        <v>0</v>
      </c>
      <c r="AV315" s="37">
        <f t="shared" si="146"/>
        <v>0</v>
      </c>
      <c r="AW315" s="37">
        <f t="shared" si="147"/>
        <v>0</v>
      </c>
      <c r="AX315" s="37">
        <f t="shared" si="132"/>
        <v>0</v>
      </c>
      <c r="AY315" s="37"/>
      <c r="AZ315" s="37"/>
      <c r="BB315" s="37">
        <f t="shared" si="133"/>
        <v>0</v>
      </c>
      <c r="BC315" s="37">
        <f t="shared" si="134"/>
        <v>0</v>
      </c>
      <c r="BD315" s="37">
        <f t="shared" si="135"/>
        <v>0</v>
      </c>
      <c r="BE315" s="37">
        <f t="shared" si="136"/>
        <v>0</v>
      </c>
      <c r="BF315" s="37">
        <f t="shared" si="137"/>
        <v>0</v>
      </c>
      <c r="BG315" s="37">
        <f t="shared" si="138"/>
        <v>0</v>
      </c>
      <c r="BH315" s="37">
        <f t="shared" si="148"/>
        <v>0</v>
      </c>
      <c r="BJ315" s="37"/>
      <c r="BL315" s="37">
        <f>IF(Uttag!F315="",Uttag!E315,0)/IF(Uttag!$F$2=Listor!$B$5,I315,1)</f>
        <v>0</v>
      </c>
      <c r="BM315" s="37">
        <f>Uttag!F315/IF(Uttag!$F$2=Listor!$B$5,I315,1)</f>
        <v>0</v>
      </c>
      <c r="BO315" s="81">
        <f t="shared" si="139"/>
        <v>8</v>
      </c>
      <c r="BP315" s="37">
        <f>IF(OR(BO315&gt;=10,BO315&lt;=4),Indata!$B$9,Indata!$B$10)</f>
        <v>0</v>
      </c>
    </row>
    <row r="316" spans="4:68" x14ac:dyDescent="0.25">
      <c r="D316" s="148">
        <f t="shared" si="149"/>
        <v>45511</v>
      </c>
      <c r="E316" s="140"/>
      <c r="F316" s="141"/>
      <c r="G316" s="148"/>
      <c r="H316" s="37">
        <f t="shared" si="140"/>
        <v>0</v>
      </c>
      <c r="I316" s="81">
        <f>24+SUMIFS(Listor!$C$16:$C$17,Listor!$B$16:$B$17,Uttag!D316)</f>
        <v>24</v>
      </c>
      <c r="J316" s="37">
        <f t="shared" si="122"/>
        <v>0</v>
      </c>
      <c r="L316" s="160"/>
      <c r="M316" s="207">
        <v>1</v>
      </c>
      <c r="N316" s="207">
        <v>0</v>
      </c>
      <c r="O316" s="151"/>
      <c r="P316" s="166"/>
      <c r="Q316" s="167"/>
      <c r="S316" s="37">
        <f t="shared" si="121"/>
        <v>0</v>
      </c>
      <c r="U316" s="37">
        <f>(M316+(1-M316)*(1-N316))*L316*_xlfn.XLOOKUP(BO316,Priser!$A$4:$A$15,Priser!$J$4:$J$15)</f>
        <v>0</v>
      </c>
      <c r="V316" s="37">
        <f>AQ316*(SUMIFS(Priser!$J$4:$J$15,Priser!$A$4:$A$15,BO316)-(SUMIFS(Priser!$H$4:$H$15,Priser!$A$4:$A$15,BO316)/SUMIFS(Priser!$I$4:$I$15,Priser!$A$4:$A$15,BO316)))+AP316*(SUMIFS(Priser!$J$4:$J$15,Priser!$A$4:$A$15,BO316)-Priser!$E$6/SUMIFS(Priser!$I$4:$I$15,Priser!$A$4:$A$15,BO316))+AO316*(SUMIFS(Priser!$J$4:$J$15,Priser!$A$4:$A$15,BO316)-Priser!$D$5/SUMIFS(Priser!$I$4:$I$15,Priser!$A$4:$A$15,BO316))+AN316*(SUMIFS(Priser!$J$4:$J$15,Priser!$A$4:$A$15,BO316)-Priser!$C$4/SUMIFS(Priser!$I$4:$I$15,Priser!$A$4:$A$15,BO316))+AM316*(SUMIFS(Priser!$J$4:$J$15,Priser!$A$4:$A$15,BO316)-Priser!$B$4/SUMIFS(Priser!$I$4:$I$15,Priser!$A$4:$A$15,BO316))</f>
        <v>0</v>
      </c>
      <c r="W316" s="37">
        <f t="shared" si="141"/>
        <v>0</v>
      </c>
      <c r="X316" s="37"/>
      <c r="AA316" s="37">
        <f t="shared" si="123"/>
        <v>0</v>
      </c>
      <c r="AB316" s="37">
        <f t="shared" si="150"/>
        <v>0</v>
      </c>
      <c r="AC316" s="37">
        <f t="shared" si="124"/>
        <v>0</v>
      </c>
      <c r="AD316" s="37">
        <f t="shared" si="142"/>
        <v>0</v>
      </c>
      <c r="AE316" s="37">
        <f>IF(AD316&gt;=Priser!$L$7,Priser!$M$7,IF(AD316&gt;=Priser!$L$6,Priser!$M$6,IF(AD316&gt;=Priser!$L$5,Priser!$M$5,IF(AD316&gt;=Priser!$L$4,Priser!$M$4))))</f>
        <v>0</v>
      </c>
      <c r="AF316" s="37">
        <f>AE316*SUMIFS(Priser!$J$4:$J$15,Priser!$A$4:$A$15,$BO316)*AB316</f>
        <v>0</v>
      </c>
      <c r="AG316" s="37">
        <f t="shared" si="143"/>
        <v>0</v>
      </c>
      <c r="AH316" s="37">
        <f>IF(AG316&gt;=Priser!$N$7,Priser!$O$7,IF(AG316&gt;=Priser!$N$6,Priser!$O$6,IF(AG316&gt;=Priser!$N$5,Priser!$O$5,IF(AG316&gt;=Priser!$N$4,Priser!$O$4))))</f>
        <v>0</v>
      </c>
      <c r="AI316" s="37">
        <f>AH316*SUMIFS(Priser!$J$4:$J$15,Priser!$A$4:$A$15,$BO316)*AC316</f>
        <v>0</v>
      </c>
      <c r="AJ316" s="37"/>
      <c r="AK316" s="37"/>
      <c r="AM316" s="37">
        <f t="shared" si="125"/>
        <v>0</v>
      </c>
      <c r="AN316" s="37">
        <f t="shared" si="126"/>
        <v>0</v>
      </c>
      <c r="AO316" s="37">
        <f t="shared" si="127"/>
        <v>0</v>
      </c>
      <c r="AP316" s="37">
        <f t="shared" si="128"/>
        <v>0</v>
      </c>
      <c r="AQ316" s="37">
        <f t="shared" si="129"/>
        <v>0</v>
      </c>
      <c r="AR316" s="37">
        <f t="shared" si="130"/>
        <v>0</v>
      </c>
      <c r="AS316" s="37">
        <f t="shared" si="131"/>
        <v>0</v>
      </c>
      <c r="AT316" s="37">
        <f t="shared" si="144"/>
        <v>0</v>
      </c>
      <c r="AU316" s="37">
        <f t="shared" si="145"/>
        <v>0</v>
      </c>
      <c r="AV316" s="37">
        <f t="shared" si="146"/>
        <v>0</v>
      </c>
      <c r="AW316" s="37">
        <f t="shared" si="147"/>
        <v>0</v>
      </c>
      <c r="AX316" s="37">
        <f t="shared" si="132"/>
        <v>0</v>
      </c>
      <c r="AY316" s="37"/>
      <c r="AZ316" s="37"/>
      <c r="BB316" s="37">
        <f t="shared" si="133"/>
        <v>0</v>
      </c>
      <c r="BC316" s="37">
        <f t="shared" si="134"/>
        <v>0</v>
      </c>
      <c r="BD316" s="37">
        <f t="shared" si="135"/>
        <v>0</v>
      </c>
      <c r="BE316" s="37">
        <f t="shared" si="136"/>
        <v>0</v>
      </c>
      <c r="BF316" s="37">
        <f t="shared" si="137"/>
        <v>0</v>
      </c>
      <c r="BG316" s="37">
        <f t="shared" si="138"/>
        <v>0</v>
      </c>
      <c r="BH316" s="37">
        <f t="shared" si="148"/>
        <v>0</v>
      </c>
      <c r="BJ316" s="37"/>
      <c r="BL316" s="37">
        <f>IF(Uttag!F316="",Uttag!E316,0)/IF(Uttag!$F$2=Listor!$B$5,I316,1)</f>
        <v>0</v>
      </c>
      <c r="BM316" s="37">
        <f>Uttag!F316/IF(Uttag!$F$2=Listor!$B$5,I316,1)</f>
        <v>0</v>
      </c>
      <c r="BO316" s="81">
        <f t="shared" si="139"/>
        <v>8</v>
      </c>
      <c r="BP316" s="37">
        <f>IF(OR(BO316&gt;=10,BO316&lt;=4),Indata!$B$9,Indata!$B$10)</f>
        <v>0</v>
      </c>
    </row>
    <row r="317" spans="4:68" x14ac:dyDescent="0.25">
      <c r="D317" s="148">
        <f t="shared" si="149"/>
        <v>45512</v>
      </c>
      <c r="E317" s="140"/>
      <c r="F317" s="141"/>
      <c r="G317" s="148"/>
      <c r="H317" s="37">
        <f t="shared" si="140"/>
        <v>0</v>
      </c>
      <c r="I317" s="81">
        <f>24+SUMIFS(Listor!$C$16:$C$17,Listor!$B$16:$B$17,Uttag!D317)</f>
        <v>24</v>
      </c>
      <c r="J317" s="37">
        <f t="shared" si="122"/>
        <v>0</v>
      </c>
      <c r="L317" s="160"/>
      <c r="M317" s="207">
        <v>1</v>
      </c>
      <c r="N317" s="207">
        <v>0</v>
      </c>
      <c r="O317" s="151"/>
      <c r="P317" s="166"/>
      <c r="Q317" s="167"/>
      <c r="S317" s="37">
        <f t="shared" si="121"/>
        <v>0</v>
      </c>
      <c r="U317" s="37">
        <f>(M317+(1-M317)*(1-N317))*L317*_xlfn.XLOOKUP(BO317,Priser!$A$4:$A$15,Priser!$J$4:$J$15)</f>
        <v>0</v>
      </c>
      <c r="V317" s="37">
        <f>AQ317*(SUMIFS(Priser!$J$4:$J$15,Priser!$A$4:$A$15,BO317)-(SUMIFS(Priser!$H$4:$H$15,Priser!$A$4:$A$15,BO317)/SUMIFS(Priser!$I$4:$I$15,Priser!$A$4:$A$15,BO317)))+AP317*(SUMIFS(Priser!$J$4:$J$15,Priser!$A$4:$A$15,BO317)-Priser!$E$6/SUMIFS(Priser!$I$4:$I$15,Priser!$A$4:$A$15,BO317))+AO317*(SUMIFS(Priser!$J$4:$J$15,Priser!$A$4:$A$15,BO317)-Priser!$D$5/SUMIFS(Priser!$I$4:$I$15,Priser!$A$4:$A$15,BO317))+AN317*(SUMIFS(Priser!$J$4:$J$15,Priser!$A$4:$A$15,BO317)-Priser!$C$4/SUMIFS(Priser!$I$4:$I$15,Priser!$A$4:$A$15,BO317))+AM317*(SUMIFS(Priser!$J$4:$J$15,Priser!$A$4:$A$15,BO317)-Priser!$B$4/SUMIFS(Priser!$I$4:$I$15,Priser!$A$4:$A$15,BO317))</f>
        <v>0</v>
      </c>
      <c r="W317" s="37">
        <f t="shared" si="141"/>
        <v>0</v>
      </c>
      <c r="X317" s="37"/>
      <c r="AA317" s="37">
        <f t="shared" si="123"/>
        <v>0</v>
      </c>
      <c r="AB317" s="37">
        <f t="shared" si="150"/>
        <v>0</v>
      </c>
      <c r="AC317" s="37">
        <f t="shared" si="124"/>
        <v>0</v>
      </c>
      <c r="AD317" s="37">
        <f t="shared" si="142"/>
        <v>0</v>
      </c>
      <c r="AE317" s="37">
        <f>IF(AD317&gt;=Priser!$L$7,Priser!$M$7,IF(AD317&gt;=Priser!$L$6,Priser!$M$6,IF(AD317&gt;=Priser!$L$5,Priser!$M$5,IF(AD317&gt;=Priser!$L$4,Priser!$M$4))))</f>
        <v>0</v>
      </c>
      <c r="AF317" s="37">
        <f>AE317*SUMIFS(Priser!$J$4:$J$15,Priser!$A$4:$A$15,$BO317)*AB317</f>
        <v>0</v>
      </c>
      <c r="AG317" s="37">
        <f t="shared" si="143"/>
        <v>0</v>
      </c>
      <c r="AH317" s="37">
        <f>IF(AG317&gt;=Priser!$N$7,Priser!$O$7,IF(AG317&gt;=Priser!$N$6,Priser!$O$6,IF(AG317&gt;=Priser!$N$5,Priser!$O$5,IF(AG317&gt;=Priser!$N$4,Priser!$O$4))))</f>
        <v>0</v>
      </c>
      <c r="AI317" s="37">
        <f>AH317*SUMIFS(Priser!$J$4:$J$15,Priser!$A$4:$A$15,$BO317)*AC317</f>
        <v>0</v>
      </c>
      <c r="AJ317" s="37"/>
      <c r="AK317" s="37"/>
      <c r="AM317" s="37">
        <f t="shared" si="125"/>
        <v>0</v>
      </c>
      <c r="AN317" s="37">
        <f t="shared" si="126"/>
        <v>0</v>
      </c>
      <c r="AO317" s="37">
        <f t="shared" si="127"/>
        <v>0</v>
      </c>
      <c r="AP317" s="37">
        <f t="shared" si="128"/>
        <v>0</v>
      </c>
      <c r="AQ317" s="37">
        <f t="shared" si="129"/>
        <v>0</v>
      </c>
      <c r="AR317" s="37">
        <f t="shared" si="130"/>
        <v>0</v>
      </c>
      <c r="AS317" s="37">
        <f t="shared" si="131"/>
        <v>0</v>
      </c>
      <c r="AT317" s="37">
        <f t="shared" si="144"/>
        <v>0</v>
      </c>
      <c r="AU317" s="37">
        <f t="shared" si="145"/>
        <v>0</v>
      </c>
      <c r="AV317" s="37">
        <f t="shared" si="146"/>
        <v>0</v>
      </c>
      <c r="AW317" s="37">
        <f t="shared" si="147"/>
        <v>0</v>
      </c>
      <c r="AX317" s="37">
        <f t="shared" si="132"/>
        <v>0</v>
      </c>
      <c r="AY317" s="37"/>
      <c r="AZ317" s="37"/>
      <c r="BB317" s="37">
        <f t="shared" si="133"/>
        <v>0</v>
      </c>
      <c r="BC317" s="37">
        <f t="shared" si="134"/>
        <v>0</v>
      </c>
      <c r="BD317" s="37">
        <f t="shared" si="135"/>
        <v>0</v>
      </c>
      <c r="BE317" s="37">
        <f t="shared" si="136"/>
        <v>0</v>
      </c>
      <c r="BF317" s="37">
        <f t="shared" si="137"/>
        <v>0</v>
      </c>
      <c r="BG317" s="37">
        <f t="shared" si="138"/>
        <v>0</v>
      </c>
      <c r="BH317" s="37">
        <f t="shared" si="148"/>
        <v>0</v>
      </c>
      <c r="BJ317" s="37"/>
      <c r="BL317" s="37">
        <f>IF(Uttag!F317="",Uttag!E317,0)/IF(Uttag!$F$2=Listor!$B$5,I317,1)</f>
        <v>0</v>
      </c>
      <c r="BM317" s="37">
        <f>Uttag!F317/IF(Uttag!$F$2=Listor!$B$5,I317,1)</f>
        <v>0</v>
      </c>
      <c r="BO317" s="81">
        <f t="shared" si="139"/>
        <v>8</v>
      </c>
      <c r="BP317" s="37">
        <f>IF(OR(BO317&gt;=10,BO317&lt;=4),Indata!$B$9,Indata!$B$10)</f>
        <v>0</v>
      </c>
    </row>
    <row r="318" spans="4:68" x14ac:dyDescent="0.25">
      <c r="D318" s="148">
        <f t="shared" si="149"/>
        <v>45513</v>
      </c>
      <c r="E318" s="140"/>
      <c r="F318" s="141"/>
      <c r="G318" s="148"/>
      <c r="H318" s="37">
        <f t="shared" si="140"/>
        <v>0</v>
      </c>
      <c r="I318" s="81">
        <f>24+SUMIFS(Listor!$C$16:$C$17,Listor!$B$16:$B$17,Uttag!D318)</f>
        <v>24</v>
      </c>
      <c r="J318" s="37">
        <f t="shared" si="122"/>
        <v>0</v>
      </c>
      <c r="L318" s="160"/>
      <c r="M318" s="207">
        <v>1</v>
      </c>
      <c r="N318" s="207">
        <v>0</v>
      </c>
      <c r="O318" s="151"/>
      <c r="P318" s="166"/>
      <c r="Q318" s="167"/>
      <c r="S318" s="37">
        <f t="shared" si="121"/>
        <v>0</v>
      </c>
      <c r="U318" s="37">
        <f>(M318+(1-M318)*(1-N318))*L318*_xlfn.XLOOKUP(BO318,Priser!$A$4:$A$15,Priser!$J$4:$J$15)</f>
        <v>0</v>
      </c>
      <c r="V318" s="37">
        <f>AQ318*(SUMIFS(Priser!$J$4:$J$15,Priser!$A$4:$A$15,BO318)-(SUMIFS(Priser!$H$4:$H$15,Priser!$A$4:$A$15,BO318)/SUMIFS(Priser!$I$4:$I$15,Priser!$A$4:$A$15,BO318)))+AP318*(SUMIFS(Priser!$J$4:$J$15,Priser!$A$4:$A$15,BO318)-Priser!$E$6/SUMIFS(Priser!$I$4:$I$15,Priser!$A$4:$A$15,BO318))+AO318*(SUMIFS(Priser!$J$4:$J$15,Priser!$A$4:$A$15,BO318)-Priser!$D$5/SUMIFS(Priser!$I$4:$I$15,Priser!$A$4:$A$15,BO318))+AN318*(SUMIFS(Priser!$J$4:$J$15,Priser!$A$4:$A$15,BO318)-Priser!$C$4/SUMIFS(Priser!$I$4:$I$15,Priser!$A$4:$A$15,BO318))+AM318*(SUMIFS(Priser!$J$4:$J$15,Priser!$A$4:$A$15,BO318)-Priser!$B$4/SUMIFS(Priser!$I$4:$I$15,Priser!$A$4:$A$15,BO318))</f>
        <v>0</v>
      </c>
      <c r="W318" s="37">
        <f t="shared" si="141"/>
        <v>0</v>
      </c>
      <c r="X318" s="37"/>
      <c r="AA318" s="37">
        <f t="shared" si="123"/>
        <v>0</v>
      </c>
      <c r="AB318" s="37">
        <f t="shared" si="150"/>
        <v>0</v>
      </c>
      <c r="AC318" s="37">
        <f t="shared" si="124"/>
        <v>0</v>
      </c>
      <c r="AD318" s="37">
        <f t="shared" si="142"/>
        <v>0</v>
      </c>
      <c r="AE318" s="37">
        <f>IF(AD318&gt;=Priser!$L$7,Priser!$M$7,IF(AD318&gt;=Priser!$L$6,Priser!$M$6,IF(AD318&gt;=Priser!$L$5,Priser!$M$5,IF(AD318&gt;=Priser!$L$4,Priser!$M$4))))</f>
        <v>0</v>
      </c>
      <c r="AF318" s="37">
        <f>AE318*SUMIFS(Priser!$J$4:$J$15,Priser!$A$4:$A$15,$BO318)*AB318</f>
        <v>0</v>
      </c>
      <c r="AG318" s="37">
        <f t="shared" si="143"/>
        <v>0</v>
      </c>
      <c r="AH318" s="37">
        <f>IF(AG318&gt;=Priser!$N$7,Priser!$O$7,IF(AG318&gt;=Priser!$N$6,Priser!$O$6,IF(AG318&gt;=Priser!$N$5,Priser!$O$5,IF(AG318&gt;=Priser!$N$4,Priser!$O$4))))</f>
        <v>0</v>
      </c>
      <c r="AI318" s="37">
        <f>AH318*SUMIFS(Priser!$J$4:$J$15,Priser!$A$4:$A$15,$BO318)*AC318</f>
        <v>0</v>
      </c>
      <c r="AJ318" s="37"/>
      <c r="AK318" s="37"/>
      <c r="AM318" s="37">
        <f t="shared" si="125"/>
        <v>0</v>
      </c>
      <c r="AN318" s="37">
        <f t="shared" si="126"/>
        <v>0</v>
      </c>
      <c r="AO318" s="37">
        <f t="shared" si="127"/>
        <v>0</v>
      </c>
      <c r="AP318" s="37">
        <f t="shared" si="128"/>
        <v>0</v>
      </c>
      <c r="AQ318" s="37">
        <f t="shared" si="129"/>
        <v>0</v>
      </c>
      <c r="AR318" s="37">
        <f t="shared" si="130"/>
        <v>0</v>
      </c>
      <c r="AS318" s="37">
        <f t="shared" si="131"/>
        <v>0</v>
      </c>
      <c r="AT318" s="37">
        <f t="shared" si="144"/>
        <v>0</v>
      </c>
      <c r="AU318" s="37">
        <f t="shared" si="145"/>
        <v>0</v>
      </c>
      <c r="AV318" s="37">
        <f t="shared" si="146"/>
        <v>0</v>
      </c>
      <c r="AW318" s="37">
        <f t="shared" si="147"/>
        <v>0</v>
      </c>
      <c r="AX318" s="37">
        <f t="shared" si="132"/>
        <v>0</v>
      </c>
      <c r="AY318" s="37"/>
      <c r="AZ318" s="37"/>
      <c r="BB318" s="37">
        <f t="shared" si="133"/>
        <v>0</v>
      </c>
      <c r="BC318" s="37">
        <f t="shared" si="134"/>
        <v>0</v>
      </c>
      <c r="BD318" s="37">
        <f t="shared" si="135"/>
        <v>0</v>
      </c>
      <c r="BE318" s="37">
        <f t="shared" si="136"/>
        <v>0</v>
      </c>
      <c r="BF318" s="37">
        <f t="shared" si="137"/>
        <v>0</v>
      </c>
      <c r="BG318" s="37">
        <f t="shared" si="138"/>
        <v>0</v>
      </c>
      <c r="BH318" s="37">
        <f t="shared" si="148"/>
        <v>0</v>
      </c>
      <c r="BJ318" s="37"/>
      <c r="BL318" s="37">
        <f>IF(Uttag!F318="",Uttag!E318,0)/IF(Uttag!$F$2=Listor!$B$5,I318,1)</f>
        <v>0</v>
      </c>
      <c r="BM318" s="37">
        <f>Uttag!F318/IF(Uttag!$F$2=Listor!$B$5,I318,1)</f>
        <v>0</v>
      </c>
      <c r="BO318" s="81">
        <f t="shared" si="139"/>
        <v>8</v>
      </c>
      <c r="BP318" s="37">
        <f>IF(OR(BO318&gt;=10,BO318&lt;=4),Indata!$B$9,Indata!$B$10)</f>
        <v>0</v>
      </c>
    </row>
    <row r="319" spans="4:68" x14ac:dyDescent="0.25">
      <c r="D319" s="148">
        <f t="shared" si="149"/>
        <v>45514</v>
      </c>
      <c r="E319" s="140"/>
      <c r="F319" s="141"/>
      <c r="G319" s="148"/>
      <c r="H319" s="37">
        <f t="shared" si="140"/>
        <v>0</v>
      </c>
      <c r="I319" s="81">
        <f>24+SUMIFS(Listor!$C$16:$C$17,Listor!$B$16:$B$17,Uttag!D319)</f>
        <v>24</v>
      </c>
      <c r="J319" s="37">
        <f t="shared" si="122"/>
        <v>0</v>
      </c>
      <c r="L319" s="160"/>
      <c r="M319" s="207">
        <v>1</v>
      </c>
      <c r="N319" s="207">
        <v>0</v>
      </c>
      <c r="O319" s="151"/>
      <c r="P319" s="166"/>
      <c r="Q319" s="167"/>
      <c r="S319" s="37">
        <f t="shared" si="121"/>
        <v>0</v>
      </c>
      <c r="U319" s="37">
        <f>(M319+(1-M319)*(1-N319))*L319*_xlfn.XLOOKUP(BO319,Priser!$A$4:$A$15,Priser!$J$4:$J$15)</f>
        <v>0</v>
      </c>
      <c r="V319" s="37">
        <f>AQ319*(SUMIFS(Priser!$J$4:$J$15,Priser!$A$4:$A$15,BO319)-(SUMIFS(Priser!$H$4:$H$15,Priser!$A$4:$A$15,BO319)/SUMIFS(Priser!$I$4:$I$15,Priser!$A$4:$A$15,BO319)))+AP319*(SUMIFS(Priser!$J$4:$J$15,Priser!$A$4:$A$15,BO319)-Priser!$E$6/SUMIFS(Priser!$I$4:$I$15,Priser!$A$4:$A$15,BO319))+AO319*(SUMIFS(Priser!$J$4:$J$15,Priser!$A$4:$A$15,BO319)-Priser!$D$5/SUMIFS(Priser!$I$4:$I$15,Priser!$A$4:$A$15,BO319))+AN319*(SUMIFS(Priser!$J$4:$J$15,Priser!$A$4:$A$15,BO319)-Priser!$C$4/SUMIFS(Priser!$I$4:$I$15,Priser!$A$4:$A$15,BO319))+AM319*(SUMIFS(Priser!$J$4:$J$15,Priser!$A$4:$A$15,BO319)-Priser!$B$4/SUMIFS(Priser!$I$4:$I$15,Priser!$A$4:$A$15,BO319))</f>
        <v>0</v>
      </c>
      <c r="W319" s="37">
        <f t="shared" si="141"/>
        <v>0</v>
      </c>
      <c r="X319" s="37"/>
      <c r="AA319" s="37">
        <f t="shared" si="123"/>
        <v>0</v>
      </c>
      <c r="AB319" s="37">
        <f t="shared" si="150"/>
        <v>0</v>
      </c>
      <c r="AC319" s="37">
        <f t="shared" si="124"/>
        <v>0</v>
      </c>
      <c r="AD319" s="37">
        <f t="shared" si="142"/>
        <v>0</v>
      </c>
      <c r="AE319" s="37">
        <f>IF(AD319&gt;=Priser!$L$7,Priser!$M$7,IF(AD319&gt;=Priser!$L$6,Priser!$M$6,IF(AD319&gt;=Priser!$L$5,Priser!$M$5,IF(AD319&gt;=Priser!$L$4,Priser!$M$4))))</f>
        <v>0</v>
      </c>
      <c r="AF319" s="37">
        <f>AE319*SUMIFS(Priser!$J$4:$J$15,Priser!$A$4:$A$15,$BO319)*AB319</f>
        <v>0</v>
      </c>
      <c r="AG319" s="37">
        <f t="shared" si="143"/>
        <v>0</v>
      </c>
      <c r="AH319" s="37">
        <f>IF(AG319&gt;=Priser!$N$7,Priser!$O$7,IF(AG319&gt;=Priser!$N$6,Priser!$O$6,IF(AG319&gt;=Priser!$N$5,Priser!$O$5,IF(AG319&gt;=Priser!$N$4,Priser!$O$4))))</f>
        <v>0</v>
      </c>
      <c r="AI319" s="37">
        <f>AH319*SUMIFS(Priser!$J$4:$J$15,Priser!$A$4:$A$15,$BO319)*AC319</f>
        <v>0</v>
      </c>
      <c r="AJ319" s="37"/>
      <c r="AK319" s="37"/>
      <c r="AM319" s="37">
        <f t="shared" si="125"/>
        <v>0</v>
      </c>
      <c r="AN319" s="37">
        <f t="shared" si="126"/>
        <v>0</v>
      </c>
      <c r="AO319" s="37">
        <f t="shared" si="127"/>
        <v>0</v>
      </c>
      <c r="AP319" s="37">
        <f t="shared" si="128"/>
        <v>0</v>
      </c>
      <c r="AQ319" s="37">
        <f t="shared" si="129"/>
        <v>0</v>
      </c>
      <c r="AR319" s="37">
        <f t="shared" si="130"/>
        <v>0</v>
      </c>
      <c r="AS319" s="37">
        <f t="shared" si="131"/>
        <v>0</v>
      </c>
      <c r="AT319" s="37">
        <f t="shared" si="144"/>
        <v>0</v>
      </c>
      <c r="AU319" s="37">
        <f t="shared" si="145"/>
        <v>0</v>
      </c>
      <c r="AV319" s="37">
        <f t="shared" si="146"/>
        <v>0</v>
      </c>
      <c r="AW319" s="37">
        <f t="shared" si="147"/>
        <v>0</v>
      </c>
      <c r="AX319" s="37">
        <f t="shared" si="132"/>
        <v>0</v>
      </c>
      <c r="AY319" s="37"/>
      <c r="AZ319" s="37"/>
      <c r="BB319" s="37">
        <f t="shared" si="133"/>
        <v>0</v>
      </c>
      <c r="BC319" s="37">
        <f t="shared" si="134"/>
        <v>0</v>
      </c>
      <c r="BD319" s="37">
        <f t="shared" si="135"/>
        <v>0</v>
      </c>
      <c r="BE319" s="37">
        <f t="shared" si="136"/>
        <v>0</v>
      </c>
      <c r="BF319" s="37">
        <f t="shared" si="137"/>
        <v>0</v>
      </c>
      <c r="BG319" s="37">
        <f t="shared" si="138"/>
        <v>0</v>
      </c>
      <c r="BH319" s="37">
        <f t="shared" si="148"/>
        <v>0</v>
      </c>
      <c r="BJ319" s="37"/>
      <c r="BL319" s="37">
        <f>IF(Uttag!F319="",Uttag!E319,0)/IF(Uttag!$F$2=Listor!$B$5,I319,1)</f>
        <v>0</v>
      </c>
      <c r="BM319" s="37">
        <f>Uttag!F319/IF(Uttag!$F$2=Listor!$B$5,I319,1)</f>
        <v>0</v>
      </c>
      <c r="BO319" s="81">
        <f t="shared" si="139"/>
        <v>8</v>
      </c>
      <c r="BP319" s="37">
        <f>IF(OR(BO319&gt;=10,BO319&lt;=4),Indata!$B$9,Indata!$B$10)</f>
        <v>0</v>
      </c>
    </row>
    <row r="320" spans="4:68" x14ac:dyDescent="0.25">
      <c r="D320" s="148">
        <f t="shared" si="149"/>
        <v>45515</v>
      </c>
      <c r="E320" s="140"/>
      <c r="F320" s="141"/>
      <c r="G320" s="148"/>
      <c r="H320" s="37">
        <f t="shared" si="140"/>
        <v>0</v>
      </c>
      <c r="I320" s="81">
        <f>24+SUMIFS(Listor!$C$16:$C$17,Listor!$B$16:$B$17,Uttag!D320)</f>
        <v>24</v>
      </c>
      <c r="J320" s="37">
        <f t="shared" si="122"/>
        <v>0</v>
      </c>
      <c r="L320" s="160"/>
      <c r="M320" s="207">
        <v>1</v>
      </c>
      <c r="N320" s="207">
        <v>0</v>
      </c>
      <c r="O320" s="151"/>
      <c r="P320" s="166"/>
      <c r="Q320" s="167"/>
      <c r="S320" s="37">
        <f t="shared" si="121"/>
        <v>0</v>
      </c>
      <c r="U320" s="37">
        <f>(M320+(1-M320)*(1-N320))*L320*_xlfn.XLOOKUP(BO320,Priser!$A$4:$A$15,Priser!$J$4:$J$15)</f>
        <v>0</v>
      </c>
      <c r="V320" s="37">
        <f>AQ320*(SUMIFS(Priser!$J$4:$J$15,Priser!$A$4:$A$15,BO320)-(SUMIFS(Priser!$H$4:$H$15,Priser!$A$4:$A$15,BO320)/SUMIFS(Priser!$I$4:$I$15,Priser!$A$4:$A$15,BO320)))+AP320*(SUMIFS(Priser!$J$4:$J$15,Priser!$A$4:$A$15,BO320)-Priser!$E$6/SUMIFS(Priser!$I$4:$I$15,Priser!$A$4:$A$15,BO320))+AO320*(SUMIFS(Priser!$J$4:$J$15,Priser!$A$4:$A$15,BO320)-Priser!$D$5/SUMIFS(Priser!$I$4:$I$15,Priser!$A$4:$A$15,BO320))+AN320*(SUMIFS(Priser!$J$4:$J$15,Priser!$A$4:$A$15,BO320)-Priser!$C$4/SUMIFS(Priser!$I$4:$I$15,Priser!$A$4:$A$15,BO320))+AM320*(SUMIFS(Priser!$J$4:$J$15,Priser!$A$4:$A$15,BO320)-Priser!$B$4/SUMIFS(Priser!$I$4:$I$15,Priser!$A$4:$A$15,BO320))</f>
        <v>0</v>
      </c>
      <c r="W320" s="37">
        <f t="shared" si="141"/>
        <v>0</v>
      </c>
      <c r="X320" s="37"/>
      <c r="AA320" s="37">
        <f t="shared" si="123"/>
        <v>0</v>
      </c>
      <c r="AB320" s="37">
        <f t="shared" si="150"/>
        <v>0</v>
      </c>
      <c r="AC320" s="37">
        <f t="shared" si="124"/>
        <v>0</v>
      </c>
      <c r="AD320" s="37">
        <f t="shared" si="142"/>
        <v>0</v>
      </c>
      <c r="AE320" s="37">
        <f>IF(AD320&gt;=Priser!$L$7,Priser!$M$7,IF(AD320&gt;=Priser!$L$6,Priser!$M$6,IF(AD320&gt;=Priser!$L$5,Priser!$M$5,IF(AD320&gt;=Priser!$L$4,Priser!$M$4))))</f>
        <v>0</v>
      </c>
      <c r="AF320" s="37">
        <f>AE320*SUMIFS(Priser!$J$4:$J$15,Priser!$A$4:$A$15,$BO320)*AB320</f>
        <v>0</v>
      </c>
      <c r="AG320" s="37">
        <f t="shared" si="143"/>
        <v>0</v>
      </c>
      <c r="AH320" s="37">
        <f>IF(AG320&gt;=Priser!$N$7,Priser!$O$7,IF(AG320&gt;=Priser!$N$6,Priser!$O$6,IF(AG320&gt;=Priser!$N$5,Priser!$O$5,IF(AG320&gt;=Priser!$N$4,Priser!$O$4))))</f>
        <v>0</v>
      </c>
      <c r="AI320" s="37">
        <f>AH320*SUMIFS(Priser!$J$4:$J$15,Priser!$A$4:$A$15,$BO320)*AC320</f>
        <v>0</v>
      </c>
      <c r="AJ320" s="37"/>
      <c r="AK320" s="37"/>
      <c r="AM320" s="37">
        <f t="shared" si="125"/>
        <v>0</v>
      </c>
      <c r="AN320" s="37">
        <f t="shared" si="126"/>
        <v>0</v>
      </c>
      <c r="AO320" s="37">
        <f t="shared" si="127"/>
        <v>0</v>
      </c>
      <c r="AP320" s="37">
        <f t="shared" si="128"/>
        <v>0</v>
      </c>
      <c r="AQ320" s="37">
        <f t="shared" si="129"/>
        <v>0</v>
      </c>
      <c r="AR320" s="37">
        <f t="shared" si="130"/>
        <v>0</v>
      </c>
      <c r="AS320" s="37">
        <f t="shared" si="131"/>
        <v>0</v>
      </c>
      <c r="AT320" s="37">
        <f t="shared" si="144"/>
        <v>0</v>
      </c>
      <c r="AU320" s="37">
        <f t="shared" si="145"/>
        <v>0</v>
      </c>
      <c r="AV320" s="37">
        <f t="shared" si="146"/>
        <v>0</v>
      </c>
      <c r="AW320" s="37">
        <f t="shared" si="147"/>
        <v>0</v>
      </c>
      <c r="AX320" s="37">
        <f t="shared" si="132"/>
        <v>0</v>
      </c>
      <c r="AY320" s="37"/>
      <c r="AZ320" s="37"/>
      <c r="BB320" s="37">
        <f t="shared" si="133"/>
        <v>0</v>
      </c>
      <c r="BC320" s="37">
        <f t="shared" si="134"/>
        <v>0</v>
      </c>
      <c r="BD320" s="37">
        <f t="shared" si="135"/>
        <v>0</v>
      </c>
      <c r="BE320" s="37">
        <f t="shared" si="136"/>
        <v>0</v>
      </c>
      <c r="BF320" s="37">
        <f t="shared" si="137"/>
        <v>0</v>
      </c>
      <c r="BG320" s="37">
        <f t="shared" si="138"/>
        <v>0</v>
      </c>
      <c r="BH320" s="37">
        <f t="shared" si="148"/>
        <v>0</v>
      </c>
      <c r="BJ320" s="37"/>
      <c r="BL320" s="37">
        <f>IF(Uttag!F320="",Uttag!E320,0)/IF(Uttag!$F$2=Listor!$B$5,I320,1)</f>
        <v>0</v>
      </c>
      <c r="BM320" s="37">
        <f>Uttag!F320/IF(Uttag!$F$2=Listor!$B$5,I320,1)</f>
        <v>0</v>
      </c>
      <c r="BO320" s="81">
        <f t="shared" si="139"/>
        <v>8</v>
      </c>
      <c r="BP320" s="37">
        <f>IF(OR(BO320&gt;=10,BO320&lt;=4),Indata!$B$9,Indata!$B$10)</f>
        <v>0</v>
      </c>
    </row>
    <row r="321" spans="4:68" x14ac:dyDescent="0.25">
      <c r="D321" s="148">
        <f t="shared" si="149"/>
        <v>45516</v>
      </c>
      <c r="E321" s="140"/>
      <c r="F321" s="141"/>
      <c r="G321" s="148"/>
      <c r="H321" s="37">
        <f t="shared" si="140"/>
        <v>0</v>
      </c>
      <c r="I321" s="81">
        <f>24+SUMIFS(Listor!$C$16:$C$17,Listor!$B$16:$B$17,Uttag!D321)</f>
        <v>24</v>
      </c>
      <c r="J321" s="37">
        <f t="shared" si="122"/>
        <v>0</v>
      </c>
      <c r="L321" s="160"/>
      <c r="M321" s="207">
        <v>1</v>
      </c>
      <c r="N321" s="207">
        <v>0</v>
      </c>
      <c r="O321" s="151"/>
      <c r="P321" s="166"/>
      <c r="Q321" s="167"/>
      <c r="S321" s="37">
        <f t="shared" si="121"/>
        <v>0</v>
      </c>
      <c r="U321" s="37">
        <f>(M321+(1-M321)*(1-N321))*L321*_xlfn.XLOOKUP(BO321,Priser!$A$4:$A$15,Priser!$J$4:$J$15)</f>
        <v>0</v>
      </c>
      <c r="V321" s="37">
        <f>AQ321*(SUMIFS(Priser!$J$4:$J$15,Priser!$A$4:$A$15,BO321)-(SUMIFS(Priser!$H$4:$H$15,Priser!$A$4:$A$15,BO321)/SUMIFS(Priser!$I$4:$I$15,Priser!$A$4:$A$15,BO321)))+AP321*(SUMIFS(Priser!$J$4:$J$15,Priser!$A$4:$A$15,BO321)-Priser!$E$6/SUMIFS(Priser!$I$4:$I$15,Priser!$A$4:$A$15,BO321))+AO321*(SUMIFS(Priser!$J$4:$J$15,Priser!$A$4:$A$15,BO321)-Priser!$D$5/SUMIFS(Priser!$I$4:$I$15,Priser!$A$4:$A$15,BO321))+AN321*(SUMIFS(Priser!$J$4:$J$15,Priser!$A$4:$A$15,BO321)-Priser!$C$4/SUMIFS(Priser!$I$4:$I$15,Priser!$A$4:$A$15,BO321))+AM321*(SUMIFS(Priser!$J$4:$J$15,Priser!$A$4:$A$15,BO321)-Priser!$B$4/SUMIFS(Priser!$I$4:$I$15,Priser!$A$4:$A$15,BO321))</f>
        <v>0</v>
      </c>
      <c r="W321" s="37">
        <f t="shared" si="141"/>
        <v>0</v>
      </c>
      <c r="X321" s="37"/>
      <c r="AA321" s="37">
        <f t="shared" si="123"/>
        <v>0</v>
      </c>
      <c r="AB321" s="37">
        <f t="shared" si="150"/>
        <v>0</v>
      </c>
      <c r="AC321" s="37">
        <f t="shared" si="124"/>
        <v>0</v>
      </c>
      <c r="AD321" s="37">
        <f t="shared" si="142"/>
        <v>0</v>
      </c>
      <c r="AE321" s="37">
        <f>IF(AD321&gt;=Priser!$L$7,Priser!$M$7,IF(AD321&gt;=Priser!$L$6,Priser!$M$6,IF(AD321&gt;=Priser!$L$5,Priser!$M$5,IF(AD321&gt;=Priser!$L$4,Priser!$M$4))))</f>
        <v>0</v>
      </c>
      <c r="AF321" s="37">
        <f>AE321*SUMIFS(Priser!$J$4:$J$15,Priser!$A$4:$A$15,$BO321)*AB321</f>
        <v>0</v>
      </c>
      <c r="AG321" s="37">
        <f t="shared" si="143"/>
        <v>0</v>
      </c>
      <c r="AH321" s="37">
        <f>IF(AG321&gt;=Priser!$N$7,Priser!$O$7,IF(AG321&gt;=Priser!$N$6,Priser!$O$6,IF(AG321&gt;=Priser!$N$5,Priser!$O$5,IF(AG321&gt;=Priser!$N$4,Priser!$O$4))))</f>
        <v>0</v>
      </c>
      <c r="AI321" s="37">
        <f>AH321*SUMIFS(Priser!$J$4:$J$15,Priser!$A$4:$A$15,$BO321)*AC321</f>
        <v>0</v>
      </c>
      <c r="AJ321" s="37"/>
      <c r="AK321" s="37"/>
      <c r="AM321" s="37">
        <f t="shared" si="125"/>
        <v>0</v>
      </c>
      <c r="AN321" s="37">
        <f t="shared" si="126"/>
        <v>0</v>
      </c>
      <c r="AO321" s="37">
        <f t="shared" si="127"/>
        <v>0</v>
      </c>
      <c r="AP321" s="37">
        <f t="shared" si="128"/>
        <v>0</v>
      </c>
      <c r="AQ321" s="37">
        <f t="shared" si="129"/>
        <v>0</v>
      </c>
      <c r="AR321" s="37">
        <f t="shared" si="130"/>
        <v>0</v>
      </c>
      <c r="AS321" s="37">
        <f t="shared" si="131"/>
        <v>0</v>
      </c>
      <c r="AT321" s="37">
        <f t="shared" si="144"/>
        <v>0</v>
      </c>
      <c r="AU321" s="37">
        <f t="shared" si="145"/>
        <v>0</v>
      </c>
      <c r="AV321" s="37">
        <f t="shared" si="146"/>
        <v>0</v>
      </c>
      <c r="AW321" s="37">
        <f t="shared" si="147"/>
        <v>0</v>
      </c>
      <c r="AX321" s="37">
        <f t="shared" si="132"/>
        <v>0</v>
      </c>
      <c r="AY321" s="37"/>
      <c r="AZ321" s="37"/>
      <c r="BB321" s="37">
        <f t="shared" si="133"/>
        <v>0</v>
      </c>
      <c r="BC321" s="37">
        <f t="shared" si="134"/>
        <v>0</v>
      </c>
      <c r="BD321" s="37">
        <f t="shared" si="135"/>
        <v>0</v>
      </c>
      <c r="BE321" s="37">
        <f t="shared" si="136"/>
        <v>0</v>
      </c>
      <c r="BF321" s="37">
        <f t="shared" si="137"/>
        <v>0</v>
      </c>
      <c r="BG321" s="37">
        <f t="shared" si="138"/>
        <v>0</v>
      </c>
      <c r="BH321" s="37">
        <f t="shared" si="148"/>
        <v>0</v>
      </c>
      <c r="BJ321" s="37"/>
      <c r="BL321" s="37">
        <f>IF(Uttag!F321="",Uttag!E321,0)/IF(Uttag!$F$2=Listor!$B$5,I321,1)</f>
        <v>0</v>
      </c>
      <c r="BM321" s="37">
        <f>Uttag!F321/IF(Uttag!$F$2=Listor!$B$5,I321,1)</f>
        <v>0</v>
      </c>
      <c r="BO321" s="81">
        <f t="shared" si="139"/>
        <v>8</v>
      </c>
      <c r="BP321" s="37">
        <f>IF(OR(BO321&gt;=10,BO321&lt;=4),Indata!$B$9,Indata!$B$10)</f>
        <v>0</v>
      </c>
    </row>
    <row r="322" spans="4:68" x14ac:dyDescent="0.25">
      <c r="D322" s="148">
        <f t="shared" si="149"/>
        <v>45517</v>
      </c>
      <c r="E322" s="140"/>
      <c r="F322" s="141"/>
      <c r="G322" s="148"/>
      <c r="H322" s="37">
        <f t="shared" si="140"/>
        <v>0</v>
      </c>
      <c r="I322" s="81">
        <f>24+SUMIFS(Listor!$C$16:$C$17,Listor!$B$16:$B$17,Uttag!D322)</f>
        <v>24</v>
      </c>
      <c r="J322" s="37">
        <f t="shared" si="122"/>
        <v>0</v>
      </c>
      <c r="L322" s="160"/>
      <c r="M322" s="207">
        <v>1</v>
      </c>
      <c r="N322" s="207">
        <v>0</v>
      </c>
      <c r="O322" s="151"/>
      <c r="P322" s="166"/>
      <c r="Q322" s="167"/>
      <c r="S322" s="37">
        <f t="shared" si="121"/>
        <v>0</v>
      </c>
      <c r="U322" s="37">
        <f>(M322+(1-M322)*(1-N322))*L322*_xlfn.XLOOKUP(BO322,Priser!$A$4:$A$15,Priser!$J$4:$J$15)</f>
        <v>0</v>
      </c>
      <c r="V322" s="37">
        <f>AQ322*(SUMIFS(Priser!$J$4:$J$15,Priser!$A$4:$A$15,BO322)-(SUMIFS(Priser!$H$4:$H$15,Priser!$A$4:$A$15,BO322)/SUMIFS(Priser!$I$4:$I$15,Priser!$A$4:$A$15,BO322)))+AP322*(SUMIFS(Priser!$J$4:$J$15,Priser!$A$4:$A$15,BO322)-Priser!$E$6/SUMIFS(Priser!$I$4:$I$15,Priser!$A$4:$A$15,BO322))+AO322*(SUMIFS(Priser!$J$4:$J$15,Priser!$A$4:$A$15,BO322)-Priser!$D$5/SUMIFS(Priser!$I$4:$I$15,Priser!$A$4:$A$15,BO322))+AN322*(SUMIFS(Priser!$J$4:$J$15,Priser!$A$4:$A$15,BO322)-Priser!$C$4/SUMIFS(Priser!$I$4:$I$15,Priser!$A$4:$A$15,BO322))+AM322*(SUMIFS(Priser!$J$4:$J$15,Priser!$A$4:$A$15,BO322)-Priser!$B$4/SUMIFS(Priser!$I$4:$I$15,Priser!$A$4:$A$15,BO322))</f>
        <v>0</v>
      </c>
      <c r="W322" s="37">
        <f t="shared" si="141"/>
        <v>0</v>
      </c>
      <c r="X322" s="37"/>
      <c r="AA322" s="37">
        <f t="shared" si="123"/>
        <v>0</v>
      </c>
      <c r="AB322" s="37">
        <f t="shared" si="150"/>
        <v>0</v>
      </c>
      <c r="AC322" s="37">
        <f t="shared" si="124"/>
        <v>0</v>
      </c>
      <c r="AD322" s="37">
        <f t="shared" si="142"/>
        <v>0</v>
      </c>
      <c r="AE322" s="37">
        <f>IF(AD322&gt;=Priser!$L$7,Priser!$M$7,IF(AD322&gt;=Priser!$L$6,Priser!$M$6,IF(AD322&gt;=Priser!$L$5,Priser!$M$5,IF(AD322&gt;=Priser!$L$4,Priser!$M$4))))</f>
        <v>0</v>
      </c>
      <c r="AF322" s="37">
        <f>AE322*SUMIFS(Priser!$J$4:$J$15,Priser!$A$4:$A$15,$BO322)*AB322</f>
        <v>0</v>
      </c>
      <c r="AG322" s="37">
        <f t="shared" si="143"/>
        <v>0</v>
      </c>
      <c r="AH322" s="37">
        <f>IF(AG322&gt;=Priser!$N$7,Priser!$O$7,IF(AG322&gt;=Priser!$N$6,Priser!$O$6,IF(AG322&gt;=Priser!$N$5,Priser!$O$5,IF(AG322&gt;=Priser!$N$4,Priser!$O$4))))</f>
        <v>0</v>
      </c>
      <c r="AI322" s="37">
        <f>AH322*SUMIFS(Priser!$J$4:$J$15,Priser!$A$4:$A$15,$BO322)*AC322</f>
        <v>0</v>
      </c>
      <c r="AJ322" s="37"/>
      <c r="AK322" s="37"/>
      <c r="AM322" s="37">
        <f t="shared" si="125"/>
        <v>0</v>
      </c>
      <c r="AN322" s="37">
        <f t="shared" si="126"/>
        <v>0</v>
      </c>
      <c r="AO322" s="37">
        <f t="shared" si="127"/>
        <v>0</v>
      </c>
      <c r="AP322" s="37">
        <f t="shared" si="128"/>
        <v>0</v>
      </c>
      <c r="AQ322" s="37">
        <f t="shared" si="129"/>
        <v>0</v>
      </c>
      <c r="AR322" s="37">
        <f t="shared" si="130"/>
        <v>0</v>
      </c>
      <c r="AS322" s="37">
        <f t="shared" si="131"/>
        <v>0</v>
      </c>
      <c r="AT322" s="37">
        <f t="shared" si="144"/>
        <v>0</v>
      </c>
      <c r="AU322" s="37">
        <f t="shared" si="145"/>
        <v>0</v>
      </c>
      <c r="AV322" s="37">
        <f t="shared" si="146"/>
        <v>0</v>
      </c>
      <c r="AW322" s="37">
        <f t="shared" si="147"/>
        <v>0</v>
      </c>
      <c r="AX322" s="37">
        <f t="shared" si="132"/>
        <v>0</v>
      </c>
      <c r="AY322" s="37"/>
      <c r="AZ322" s="37"/>
      <c r="BB322" s="37">
        <f t="shared" si="133"/>
        <v>0</v>
      </c>
      <c r="BC322" s="37">
        <f t="shared" si="134"/>
        <v>0</v>
      </c>
      <c r="BD322" s="37">
        <f t="shared" si="135"/>
        <v>0</v>
      </c>
      <c r="BE322" s="37">
        <f t="shared" si="136"/>
        <v>0</v>
      </c>
      <c r="BF322" s="37">
        <f t="shared" si="137"/>
        <v>0</v>
      </c>
      <c r="BG322" s="37">
        <f t="shared" si="138"/>
        <v>0</v>
      </c>
      <c r="BH322" s="37">
        <f t="shared" si="148"/>
        <v>0</v>
      </c>
      <c r="BJ322" s="37"/>
      <c r="BL322" s="37">
        <f>IF(Uttag!F322="",Uttag!E322,0)/IF(Uttag!$F$2=Listor!$B$5,I322,1)</f>
        <v>0</v>
      </c>
      <c r="BM322" s="37">
        <f>Uttag!F322/IF(Uttag!$F$2=Listor!$B$5,I322,1)</f>
        <v>0</v>
      </c>
      <c r="BO322" s="81">
        <f t="shared" si="139"/>
        <v>8</v>
      </c>
      <c r="BP322" s="37">
        <f>IF(OR(BO322&gt;=10,BO322&lt;=4),Indata!$B$9,Indata!$B$10)</f>
        <v>0</v>
      </c>
    </row>
    <row r="323" spans="4:68" x14ac:dyDescent="0.25">
      <c r="D323" s="148">
        <f t="shared" si="149"/>
        <v>45518</v>
      </c>
      <c r="E323" s="140"/>
      <c r="F323" s="141"/>
      <c r="G323" s="148"/>
      <c r="H323" s="37">
        <f t="shared" si="140"/>
        <v>0</v>
      </c>
      <c r="I323" s="81">
        <f>24+SUMIFS(Listor!$C$16:$C$17,Listor!$B$16:$B$17,Uttag!D323)</f>
        <v>24</v>
      </c>
      <c r="J323" s="37">
        <f t="shared" si="122"/>
        <v>0</v>
      </c>
      <c r="L323" s="160"/>
      <c r="M323" s="207">
        <v>1</v>
      </c>
      <c r="N323" s="207">
        <v>0</v>
      </c>
      <c r="O323" s="151"/>
      <c r="P323" s="166"/>
      <c r="Q323" s="167"/>
      <c r="S323" s="37">
        <f t="shared" si="121"/>
        <v>0</v>
      </c>
      <c r="U323" s="37">
        <f>(M323+(1-M323)*(1-N323))*L323*_xlfn.XLOOKUP(BO323,Priser!$A$4:$A$15,Priser!$J$4:$J$15)</f>
        <v>0</v>
      </c>
      <c r="V323" s="37">
        <f>AQ323*(SUMIFS(Priser!$J$4:$J$15,Priser!$A$4:$A$15,BO323)-(SUMIFS(Priser!$H$4:$H$15,Priser!$A$4:$A$15,BO323)/SUMIFS(Priser!$I$4:$I$15,Priser!$A$4:$A$15,BO323)))+AP323*(SUMIFS(Priser!$J$4:$J$15,Priser!$A$4:$A$15,BO323)-Priser!$E$6/SUMIFS(Priser!$I$4:$I$15,Priser!$A$4:$A$15,BO323))+AO323*(SUMIFS(Priser!$J$4:$J$15,Priser!$A$4:$A$15,BO323)-Priser!$D$5/SUMIFS(Priser!$I$4:$I$15,Priser!$A$4:$A$15,BO323))+AN323*(SUMIFS(Priser!$J$4:$J$15,Priser!$A$4:$A$15,BO323)-Priser!$C$4/SUMIFS(Priser!$I$4:$I$15,Priser!$A$4:$A$15,BO323))+AM323*(SUMIFS(Priser!$J$4:$J$15,Priser!$A$4:$A$15,BO323)-Priser!$B$4/SUMIFS(Priser!$I$4:$I$15,Priser!$A$4:$A$15,BO323))</f>
        <v>0</v>
      </c>
      <c r="W323" s="37">
        <f t="shared" si="141"/>
        <v>0</v>
      </c>
      <c r="X323" s="37"/>
      <c r="AA323" s="37">
        <f t="shared" si="123"/>
        <v>0</v>
      </c>
      <c r="AB323" s="37">
        <f t="shared" si="150"/>
        <v>0</v>
      </c>
      <c r="AC323" s="37">
        <f t="shared" si="124"/>
        <v>0</v>
      </c>
      <c r="AD323" s="37">
        <f t="shared" si="142"/>
        <v>0</v>
      </c>
      <c r="AE323" s="37">
        <f>IF(AD323&gt;=Priser!$L$7,Priser!$M$7,IF(AD323&gt;=Priser!$L$6,Priser!$M$6,IF(AD323&gt;=Priser!$L$5,Priser!$M$5,IF(AD323&gt;=Priser!$L$4,Priser!$M$4))))</f>
        <v>0</v>
      </c>
      <c r="AF323" s="37">
        <f>AE323*SUMIFS(Priser!$J$4:$J$15,Priser!$A$4:$A$15,$BO323)*AB323</f>
        <v>0</v>
      </c>
      <c r="AG323" s="37">
        <f t="shared" si="143"/>
        <v>0</v>
      </c>
      <c r="AH323" s="37">
        <f>IF(AG323&gt;=Priser!$N$7,Priser!$O$7,IF(AG323&gt;=Priser!$N$6,Priser!$O$6,IF(AG323&gt;=Priser!$N$5,Priser!$O$5,IF(AG323&gt;=Priser!$N$4,Priser!$O$4))))</f>
        <v>0</v>
      </c>
      <c r="AI323" s="37">
        <f>AH323*SUMIFS(Priser!$J$4:$J$15,Priser!$A$4:$A$15,$BO323)*AC323</f>
        <v>0</v>
      </c>
      <c r="AJ323" s="37"/>
      <c r="AK323" s="37"/>
      <c r="AM323" s="37">
        <f t="shared" si="125"/>
        <v>0</v>
      </c>
      <c r="AN323" s="37">
        <f t="shared" si="126"/>
        <v>0</v>
      </c>
      <c r="AO323" s="37">
        <f t="shared" si="127"/>
        <v>0</v>
      </c>
      <c r="AP323" s="37">
        <f t="shared" si="128"/>
        <v>0</v>
      </c>
      <c r="AQ323" s="37">
        <f t="shared" si="129"/>
        <v>0</v>
      </c>
      <c r="AR323" s="37">
        <f t="shared" si="130"/>
        <v>0</v>
      </c>
      <c r="AS323" s="37">
        <f t="shared" si="131"/>
        <v>0</v>
      </c>
      <c r="AT323" s="37">
        <f t="shared" si="144"/>
        <v>0</v>
      </c>
      <c r="AU323" s="37">
        <f t="shared" si="145"/>
        <v>0</v>
      </c>
      <c r="AV323" s="37">
        <f t="shared" si="146"/>
        <v>0</v>
      </c>
      <c r="AW323" s="37">
        <f t="shared" si="147"/>
        <v>0</v>
      </c>
      <c r="AX323" s="37">
        <f t="shared" si="132"/>
        <v>0</v>
      </c>
      <c r="AY323" s="37"/>
      <c r="AZ323" s="37"/>
      <c r="BB323" s="37">
        <f t="shared" si="133"/>
        <v>0</v>
      </c>
      <c r="BC323" s="37">
        <f t="shared" si="134"/>
        <v>0</v>
      </c>
      <c r="BD323" s="37">
        <f t="shared" si="135"/>
        <v>0</v>
      </c>
      <c r="BE323" s="37">
        <f t="shared" si="136"/>
        <v>0</v>
      </c>
      <c r="BF323" s="37">
        <f t="shared" si="137"/>
        <v>0</v>
      </c>
      <c r="BG323" s="37">
        <f t="shared" si="138"/>
        <v>0</v>
      </c>
      <c r="BH323" s="37">
        <f t="shared" si="148"/>
        <v>0</v>
      </c>
      <c r="BJ323" s="37"/>
      <c r="BL323" s="37">
        <f>IF(Uttag!F323="",Uttag!E323,0)/IF(Uttag!$F$2=Listor!$B$5,I323,1)</f>
        <v>0</v>
      </c>
      <c r="BM323" s="37">
        <f>Uttag!F323/IF(Uttag!$F$2=Listor!$B$5,I323,1)</f>
        <v>0</v>
      </c>
      <c r="BO323" s="81">
        <f t="shared" si="139"/>
        <v>8</v>
      </c>
      <c r="BP323" s="37">
        <f>IF(OR(BO323&gt;=10,BO323&lt;=4),Indata!$B$9,Indata!$B$10)</f>
        <v>0</v>
      </c>
    </row>
    <row r="324" spans="4:68" x14ac:dyDescent="0.25">
      <c r="D324" s="148">
        <f t="shared" si="149"/>
        <v>45519</v>
      </c>
      <c r="E324" s="140"/>
      <c r="F324" s="141"/>
      <c r="G324" s="148"/>
      <c r="H324" s="37">
        <f t="shared" si="140"/>
        <v>0</v>
      </c>
      <c r="I324" s="81">
        <f>24+SUMIFS(Listor!$C$16:$C$17,Listor!$B$16:$B$17,Uttag!D324)</f>
        <v>24</v>
      </c>
      <c r="J324" s="37">
        <f t="shared" si="122"/>
        <v>0</v>
      </c>
      <c r="L324" s="160"/>
      <c r="M324" s="207">
        <v>1</v>
      </c>
      <c r="N324" s="207">
        <v>0</v>
      </c>
      <c r="O324" s="151"/>
      <c r="P324" s="166"/>
      <c r="Q324" s="167"/>
      <c r="S324" s="37">
        <f t="shared" ref="S324:S369" si="151">BH324</f>
        <v>0</v>
      </c>
      <c r="U324" s="37">
        <f>(M324+(1-M324)*(1-N324))*L324*_xlfn.XLOOKUP(BO324,Priser!$A$4:$A$15,Priser!$J$4:$J$15)</f>
        <v>0</v>
      </c>
      <c r="V324" s="37">
        <f>AQ324*(SUMIFS(Priser!$J$4:$J$15,Priser!$A$4:$A$15,BO324)-(SUMIFS(Priser!$H$4:$H$15,Priser!$A$4:$A$15,BO324)/SUMIFS(Priser!$I$4:$I$15,Priser!$A$4:$A$15,BO324)))+AP324*(SUMIFS(Priser!$J$4:$J$15,Priser!$A$4:$A$15,BO324)-Priser!$E$6/SUMIFS(Priser!$I$4:$I$15,Priser!$A$4:$A$15,BO324))+AO324*(SUMIFS(Priser!$J$4:$J$15,Priser!$A$4:$A$15,BO324)-Priser!$D$5/SUMIFS(Priser!$I$4:$I$15,Priser!$A$4:$A$15,BO324))+AN324*(SUMIFS(Priser!$J$4:$J$15,Priser!$A$4:$A$15,BO324)-Priser!$C$4/SUMIFS(Priser!$I$4:$I$15,Priser!$A$4:$A$15,BO324))+AM324*(SUMIFS(Priser!$J$4:$J$15,Priser!$A$4:$A$15,BO324)-Priser!$B$4/SUMIFS(Priser!$I$4:$I$15,Priser!$A$4:$A$15,BO324))</f>
        <v>0</v>
      </c>
      <c r="W324" s="37">
        <f t="shared" si="141"/>
        <v>0</v>
      </c>
      <c r="X324" s="37"/>
      <c r="AA324" s="37">
        <f t="shared" si="123"/>
        <v>0</v>
      </c>
      <c r="AB324" s="37">
        <f t="shared" si="150"/>
        <v>0</v>
      </c>
      <c r="AC324" s="37">
        <f t="shared" si="124"/>
        <v>0</v>
      </c>
      <c r="AD324" s="37">
        <f t="shared" si="142"/>
        <v>0</v>
      </c>
      <c r="AE324" s="37">
        <f>IF(AD324&gt;=Priser!$L$7,Priser!$M$7,IF(AD324&gt;=Priser!$L$6,Priser!$M$6,IF(AD324&gt;=Priser!$L$5,Priser!$M$5,IF(AD324&gt;=Priser!$L$4,Priser!$M$4))))</f>
        <v>0</v>
      </c>
      <c r="AF324" s="37">
        <f>AE324*SUMIFS(Priser!$J$4:$J$15,Priser!$A$4:$A$15,$BO324)*AB324</f>
        <v>0</v>
      </c>
      <c r="AG324" s="37">
        <f t="shared" si="143"/>
        <v>0</v>
      </c>
      <c r="AH324" s="37">
        <f>IF(AG324&gt;=Priser!$N$7,Priser!$O$7,IF(AG324&gt;=Priser!$N$6,Priser!$O$6,IF(AG324&gt;=Priser!$N$5,Priser!$O$5,IF(AG324&gt;=Priser!$N$4,Priser!$O$4))))</f>
        <v>0</v>
      </c>
      <c r="AI324" s="37">
        <f>AH324*SUMIFS(Priser!$J$4:$J$15,Priser!$A$4:$A$15,$BO324)*AC324</f>
        <v>0</v>
      </c>
      <c r="AJ324" s="37"/>
      <c r="AK324" s="37"/>
      <c r="AM324" s="37">
        <f t="shared" si="125"/>
        <v>0</v>
      </c>
      <c r="AN324" s="37">
        <f t="shared" si="126"/>
        <v>0</v>
      </c>
      <c r="AO324" s="37">
        <f t="shared" si="127"/>
        <v>0</v>
      </c>
      <c r="AP324" s="37">
        <f t="shared" si="128"/>
        <v>0</v>
      </c>
      <c r="AQ324" s="37">
        <f t="shared" si="129"/>
        <v>0</v>
      </c>
      <c r="AR324" s="37">
        <f t="shared" si="130"/>
        <v>0</v>
      </c>
      <c r="AS324" s="37">
        <f t="shared" si="131"/>
        <v>0</v>
      </c>
      <c r="AT324" s="37">
        <f t="shared" si="144"/>
        <v>0</v>
      </c>
      <c r="AU324" s="37">
        <f t="shared" si="145"/>
        <v>0</v>
      </c>
      <c r="AV324" s="37">
        <f t="shared" si="146"/>
        <v>0</v>
      </c>
      <c r="AW324" s="37">
        <f t="shared" si="147"/>
        <v>0</v>
      </c>
      <c r="AX324" s="37">
        <f t="shared" si="132"/>
        <v>0</v>
      </c>
      <c r="AY324" s="37"/>
      <c r="AZ324" s="37"/>
      <c r="BB324" s="37">
        <f t="shared" si="133"/>
        <v>0</v>
      </c>
      <c r="BC324" s="37">
        <f t="shared" si="134"/>
        <v>0</v>
      </c>
      <c r="BD324" s="37">
        <f t="shared" si="135"/>
        <v>0</v>
      </c>
      <c r="BE324" s="37">
        <f t="shared" si="136"/>
        <v>0</v>
      </c>
      <c r="BF324" s="37">
        <f t="shared" si="137"/>
        <v>0</v>
      </c>
      <c r="BG324" s="37">
        <f t="shared" si="138"/>
        <v>0</v>
      </c>
      <c r="BH324" s="37">
        <f t="shared" si="148"/>
        <v>0</v>
      </c>
      <c r="BJ324" s="37"/>
      <c r="BL324" s="37">
        <f>IF(Uttag!F324="",Uttag!E324,0)/IF(Uttag!$F$2=Listor!$B$5,I324,1)</f>
        <v>0</v>
      </c>
      <c r="BM324" s="37">
        <f>Uttag!F324/IF(Uttag!$F$2=Listor!$B$5,I324,1)</f>
        <v>0</v>
      </c>
      <c r="BO324" s="81">
        <f t="shared" si="139"/>
        <v>8</v>
      </c>
      <c r="BP324" s="37">
        <f>IF(OR(BO324&gt;=10,BO324&lt;=4),Indata!$B$9,Indata!$B$10)</f>
        <v>0</v>
      </c>
    </row>
    <row r="325" spans="4:68" x14ac:dyDescent="0.25">
      <c r="D325" s="148">
        <f t="shared" si="149"/>
        <v>45520</v>
      </c>
      <c r="E325" s="140"/>
      <c r="F325" s="141"/>
      <c r="G325" s="148"/>
      <c r="H325" s="37">
        <f t="shared" si="140"/>
        <v>0</v>
      </c>
      <c r="I325" s="81">
        <f>24+SUMIFS(Listor!$C$16:$C$17,Listor!$B$16:$B$17,Uttag!D325)</f>
        <v>24</v>
      </c>
      <c r="J325" s="37">
        <f t="shared" ref="J325:J369" si="152">SUM(BL325:BM325)</f>
        <v>0</v>
      </c>
      <c r="L325" s="160"/>
      <c r="M325" s="207">
        <v>1</v>
      </c>
      <c r="N325" s="207">
        <v>0</v>
      </c>
      <c r="O325" s="151"/>
      <c r="P325" s="166"/>
      <c r="Q325" s="167"/>
      <c r="S325" s="37">
        <f t="shared" si="151"/>
        <v>0</v>
      </c>
      <c r="U325" s="37">
        <f>(M325+(1-M325)*(1-N325))*L325*_xlfn.XLOOKUP(BO325,Priser!$A$4:$A$15,Priser!$J$4:$J$15)</f>
        <v>0</v>
      </c>
      <c r="V325" s="37">
        <f>AQ325*(SUMIFS(Priser!$J$4:$J$15,Priser!$A$4:$A$15,BO325)-(SUMIFS(Priser!$H$4:$H$15,Priser!$A$4:$A$15,BO325)/SUMIFS(Priser!$I$4:$I$15,Priser!$A$4:$A$15,BO325)))+AP325*(SUMIFS(Priser!$J$4:$J$15,Priser!$A$4:$A$15,BO325)-Priser!$E$6/SUMIFS(Priser!$I$4:$I$15,Priser!$A$4:$A$15,BO325))+AO325*(SUMIFS(Priser!$J$4:$J$15,Priser!$A$4:$A$15,BO325)-Priser!$D$5/SUMIFS(Priser!$I$4:$I$15,Priser!$A$4:$A$15,BO325))+AN325*(SUMIFS(Priser!$J$4:$J$15,Priser!$A$4:$A$15,BO325)-Priser!$C$4/SUMIFS(Priser!$I$4:$I$15,Priser!$A$4:$A$15,BO325))+AM325*(SUMIFS(Priser!$J$4:$J$15,Priser!$A$4:$A$15,BO325)-Priser!$B$4/SUMIFS(Priser!$I$4:$I$15,Priser!$A$4:$A$15,BO325))</f>
        <v>0</v>
      </c>
      <c r="W325" s="37">
        <f t="shared" si="141"/>
        <v>0</v>
      </c>
      <c r="X325" s="37"/>
      <c r="AA325" s="37">
        <f t="shared" ref="AA325:AA369" si="153">MAX(J325-BH325,0)</f>
        <v>0</v>
      </c>
      <c r="AB325" s="37">
        <f t="shared" si="150"/>
        <v>0</v>
      </c>
      <c r="AC325" s="37">
        <f t="shared" ref="AC325:AC369" si="154">MAX(J325-BP325,0)</f>
        <v>0</v>
      </c>
      <c r="AD325" s="37">
        <f t="shared" si="142"/>
        <v>0</v>
      </c>
      <c r="AE325" s="37">
        <f>IF(AD325&gt;=Priser!$L$7,Priser!$M$7,IF(AD325&gt;=Priser!$L$6,Priser!$M$6,IF(AD325&gt;=Priser!$L$5,Priser!$M$5,IF(AD325&gt;=Priser!$L$4,Priser!$M$4))))</f>
        <v>0</v>
      </c>
      <c r="AF325" s="37">
        <f>AE325*SUMIFS(Priser!$J$4:$J$15,Priser!$A$4:$A$15,$BO325)*AB325</f>
        <v>0</v>
      </c>
      <c r="AG325" s="37">
        <f t="shared" si="143"/>
        <v>0</v>
      </c>
      <c r="AH325" s="37">
        <f>IF(AG325&gt;=Priser!$N$7,Priser!$O$7,IF(AG325&gt;=Priser!$N$6,Priser!$O$6,IF(AG325&gt;=Priser!$N$5,Priser!$O$5,IF(AG325&gt;=Priser!$N$4,Priser!$O$4))))</f>
        <v>0</v>
      </c>
      <c r="AI325" s="37">
        <f>AH325*SUMIFS(Priser!$J$4:$J$15,Priser!$A$4:$A$15,$BO325)*AC325</f>
        <v>0</v>
      </c>
      <c r="AJ325" s="37"/>
      <c r="AK325" s="37"/>
      <c r="AM325" s="37">
        <f t="shared" ref="AM325:AM369" si="155">IF(AND((P325-SUM(AN325:AR325)&gt;0),(AS325-(P325-SUM(AN325:AR325))&gt;0)),P325-SUM(AN325:AR325),IF((P325-SUM(AN325:AR325))&gt;0,AS325,0))</f>
        <v>0</v>
      </c>
      <c r="AN325" s="37">
        <f t="shared" ref="AN325:AN369" si="156">IF(AND((P325-SUM(AO325:AR325)&gt;0),(AT325-(P325-SUM(AO325:AR325))&gt;0)),P325-SUM(AO325:AR325),IF((P325-SUM(AO325:AR325))&gt;0,AT325,0))</f>
        <v>0</v>
      </c>
      <c r="AO325" s="37">
        <f t="shared" ref="AO325:AO369" si="157">IF(AND((P325-SUM(AP325:AR325)&gt;0),(AU325-(P325-SUM(AP325:AR325))&gt;0)),P325-SUM(AP325:AR325),IF((P325-SUM(AP325:AR325))&gt;0,AU325,0))</f>
        <v>0</v>
      </c>
      <c r="AP325" s="37">
        <f t="shared" ref="AP325:AP369" si="158">IF(AND((P325-SUM(AQ325:AR325)&gt;0),(AV325-(P325-SUM(AQ325:AR325))&gt;0)),P325-SUM(AQ325:AR325),IF((P325-SUM(AQ325:AR325))&gt;0,AV325,0))</f>
        <v>0</v>
      </c>
      <c r="AQ325" s="37">
        <f t="shared" ref="AQ325:AQ369" si="159">IF(AND((P325-AR325)&gt;0,(AW325-(P325-AR325))&gt;0),(P325-AR325),IF((P325-AR325)&gt;0,AW325,0))</f>
        <v>0</v>
      </c>
      <c r="AR325" s="37">
        <f t="shared" ref="AR325:AR369" si="160">IF(AND(L325&gt;0,(L325-P325)&gt;0),P325,L325)</f>
        <v>0</v>
      </c>
      <c r="AS325" s="37">
        <f t="shared" ref="AS325:AS369" si="161">B$8</f>
        <v>0</v>
      </c>
      <c r="AT325" s="37">
        <f t="shared" si="144"/>
        <v>0</v>
      </c>
      <c r="AU325" s="37">
        <f t="shared" si="145"/>
        <v>0</v>
      </c>
      <c r="AV325" s="37">
        <f t="shared" si="146"/>
        <v>0</v>
      </c>
      <c r="AW325" s="37">
        <f t="shared" si="147"/>
        <v>0</v>
      </c>
      <c r="AX325" s="37">
        <f t="shared" ref="AX325:AX369" si="162">Q325+L325</f>
        <v>0</v>
      </c>
      <c r="AY325" s="37"/>
      <c r="AZ325" s="37"/>
      <c r="BB325" s="37">
        <f t="shared" ref="BB325:BB369" si="163">MAX(AS325-AM325,0)</f>
        <v>0</v>
      </c>
      <c r="BC325" s="37">
        <f t="shared" ref="BC325:BC369" si="164">MAX(AT325-AN325,0)</f>
        <v>0</v>
      </c>
      <c r="BD325" s="37">
        <f t="shared" ref="BD325:BD369" si="165">MAX(AU325-AO325,0)</f>
        <v>0</v>
      </c>
      <c r="BE325" s="37">
        <f t="shared" ref="BE325:BE369" si="166">MAX(AV325-AP325,0)</f>
        <v>0</v>
      </c>
      <c r="BF325" s="37">
        <f t="shared" ref="BF325:BF369" si="167">MAX(AW325-AQ325,0)</f>
        <v>0</v>
      </c>
      <c r="BG325" s="37">
        <f t="shared" ref="BG325:BG369" si="168">MAX(AX325-AR325,0)</f>
        <v>0</v>
      </c>
      <c r="BH325" s="37">
        <f t="shared" si="148"/>
        <v>0</v>
      </c>
      <c r="BJ325" s="37"/>
      <c r="BL325" s="37">
        <f>IF(Uttag!F325="",Uttag!E325,0)/IF(Uttag!$F$2=Listor!$B$5,I325,1)</f>
        <v>0</v>
      </c>
      <c r="BM325" s="37">
        <f>Uttag!F325/IF(Uttag!$F$2=Listor!$B$5,I325,1)</f>
        <v>0</v>
      </c>
      <c r="BO325" s="81">
        <f t="shared" ref="BO325:BO369" si="169">MONTH(D325)</f>
        <v>8</v>
      </c>
      <c r="BP325" s="37">
        <f>IF(OR(BO325&gt;=10,BO325&lt;=4),Indata!$B$9,Indata!$B$10)</f>
        <v>0</v>
      </c>
    </row>
    <row r="326" spans="4:68" x14ac:dyDescent="0.25">
      <c r="D326" s="148">
        <f t="shared" si="149"/>
        <v>45521</v>
      </c>
      <c r="E326" s="140"/>
      <c r="F326" s="141"/>
      <c r="G326" s="148"/>
      <c r="H326" s="37">
        <f t="shared" ref="H326:H369" si="170">I326*J326</f>
        <v>0</v>
      </c>
      <c r="I326" s="81">
        <f>24+SUMIFS(Listor!$C$16:$C$17,Listor!$B$16:$B$17,Uttag!D326)</f>
        <v>24</v>
      </c>
      <c r="J326" s="37">
        <f t="shared" si="152"/>
        <v>0</v>
      </c>
      <c r="L326" s="160"/>
      <c r="M326" s="207">
        <v>1</v>
      </c>
      <c r="N326" s="207">
        <v>0</v>
      </c>
      <c r="O326" s="151"/>
      <c r="P326" s="166"/>
      <c r="Q326" s="167"/>
      <c r="S326" s="37">
        <f t="shared" si="151"/>
        <v>0</v>
      </c>
      <c r="U326" s="37">
        <f>(M326+(1-M326)*(1-N326))*L326*_xlfn.XLOOKUP(BO326,Priser!$A$4:$A$15,Priser!$J$4:$J$15)</f>
        <v>0</v>
      </c>
      <c r="V326" s="37">
        <f>AQ326*(SUMIFS(Priser!$J$4:$J$15,Priser!$A$4:$A$15,BO326)-(SUMIFS(Priser!$H$4:$H$15,Priser!$A$4:$A$15,BO326)/SUMIFS(Priser!$I$4:$I$15,Priser!$A$4:$A$15,BO326)))+AP326*(SUMIFS(Priser!$J$4:$J$15,Priser!$A$4:$A$15,BO326)-Priser!$E$6/SUMIFS(Priser!$I$4:$I$15,Priser!$A$4:$A$15,BO326))+AO326*(SUMIFS(Priser!$J$4:$J$15,Priser!$A$4:$A$15,BO326)-Priser!$D$5/SUMIFS(Priser!$I$4:$I$15,Priser!$A$4:$A$15,BO326))+AN326*(SUMIFS(Priser!$J$4:$J$15,Priser!$A$4:$A$15,BO326)-Priser!$C$4/SUMIFS(Priser!$I$4:$I$15,Priser!$A$4:$A$15,BO326))+AM326*(SUMIFS(Priser!$J$4:$J$15,Priser!$A$4:$A$15,BO326)-Priser!$B$4/SUMIFS(Priser!$I$4:$I$15,Priser!$A$4:$A$15,BO326))</f>
        <v>0</v>
      </c>
      <c r="W326" s="37">
        <f t="shared" ref="W326:W369" si="171">AF326+AI326</f>
        <v>0</v>
      </c>
      <c r="X326" s="37"/>
      <c r="AA326" s="37">
        <f t="shared" si="153"/>
        <v>0</v>
      </c>
      <c r="AB326" s="37">
        <f t="shared" si="150"/>
        <v>0</v>
      </c>
      <c r="AC326" s="37">
        <f t="shared" si="154"/>
        <v>0</v>
      </c>
      <c r="AD326" s="37">
        <f t="shared" ref="AD326:AD369" si="172">COUNTIFS(AB326,"&gt;0")+IF(BO326=BO325,AD325,0)</f>
        <v>0</v>
      </c>
      <c r="AE326" s="37">
        <f>IF(AD326&gt;=Priser!$L$7,Priser!$M$7,IF(AD326&gt;=Priser!$L$6,Priser!$M$6,IF(AD326&gt;=Priser!$L$5,Priser!$M$5,IF(AD326&gt;=Priser!$L$4,Priser!$M$4))))</f>
        <v>0</v>
      </c>
      <c r="AF326" s="37">
        <f>AE326*SUMIFS(Priser!$J$4:$J$15,Priser!$A$4:$A$15,$BO326)*AB326</f>
        <v>0</v>
      </c>
      <c r="AG326" s="37">
        <f t="shared" ref="AG326:AG369" si="173">COUNTIFS(AC326,"&gt;0")+IF(BO326=BO325,AG325,0)</f>
        <v>0</v>
      </c>
      <c r="AH326" s="37">
        <f>IF(AG326&gt;=Priser!$N$7,Priser!$O$7,IF(AG326&gt;=Priser!$N$6,Priser!$O$6,IF(AG326&gt;=Priser!$N$5,Priser!$O$5,IF(AG326&gt;=Priser!$N$4,Priser!$O$4))))</f>
        <v>0</v>
      </c>
      <c r="AI326" s="37">
        <f>AH326*SUMIFS(Priser!$J$4:$J$15,Priser!$A$4:$A$15,$BO326)*AC326</f>
        <v>0</v>
      </c>
      <c r="AJ326" s="37"/>
      <c r="AK326" s="37"/>
      <c r="AM326" s="37">
        <f t="shared" si="155"/>
        <v>0</v>
      </c>
      <c r="AN326" s="37">
        <f t="shared" si="156"/>
        <v>0</v>
      </c>
      <c r="AO326" s="37">
        <f t="shared" si="157"/>
        <v>0</v>
      </c>
      <c r="AP326" s="37">
        <f t="shared" si="158"/>
        <v>0</v>
      </c>
      <c r="AQ326" s="37">
        <f t="shared" si="159"/>
        <v>0</v>
      </c>
      <c r="AR326" s="37">
        <f t="shared" si="160"/>
        <v>0</v>
      </c>
      <c r="AS326" s="37">
        <f t="shared" si="161"/>
        <v>0</v>
      </c>
      <c r="AT326" s="37">
        <f t="shared" ref="AT326:AT369" si="174">IF(OR(BO326&gt;=10,BO326&lt;=4),B$9,$B$12)</f>
        <v>0</v>
      </c>
      <c r="AU326" s="37">
        <f t="shared" ref="AU326:AU369" si="175">IF(OR(BO326&gt;=11,BO326&lt;=3),B$10,)</f>
        <v>0</v>
      </c>
      <c r="AV326" s="37">
        <f t="shared" ref="AV326:AV369" si="176">IF(OR(BO326=12,BO326&lt;=2),B$11,)</f>
        <v>0</v>
      </c>
      <c r="AW326" s="37">
        <f t="shared" ref="AW326:AW369" si="177">_xlfn.XLOOKUP(BO326,$C$14:$C$25,$B$14:$B$25)</f>
        <v>0</v>
      </c>
      <c r="AX326" s="37">
        <f t="shared" si="162"/>
        <v>0</v>
      </c>
      <c r="AY326" s="37"/>
      <c r="AZ326" s="37"/>
      <c r="BB326" s="37">
        <f t="shared" si="163"/>
        <v>0</v>
      </c>
      <c r="BC326" s="37">
        <f t="shared" si="164"/>
        <v>0</v>
      </c>
      <c r="BD326" s="37">
        <f t="shared" si="165"/>
        <v>0</v>
      </c>
      <c r="BE326" s="37">
        <f t="shared" si="166"/>
        <v>0</v>
      </c>
      <c r="BF326" s="37">
        <f t="shared" si="167"/>
        <v>0</v>
      </c>
      <c r="BG326" s="37">
        <f t="shared" si="168"/>
        <v>0</v>
      </c>
      <c r="BH326" s="37">
        <f t="shared" ref="BH326:BH369" si="178">SUM(BB326:BG326)</f>
        <v>0</v>
      </c>
      <c r="BJ326" s="37"/>
      <c r="BL326" s="37">
        <f>IF(Uttag!F326="",Uttag!E326,0)/IF(Uttag!$F$2=Listor!$B$5,I326,1)</f>
        <v>0</v>
      </c>
      <c r="BM326" s="37">
        <f>Uttag!F326/IF(Uttag!$F$2=Listor!$B$5,I326,1)</f>
        <v>0</v>
      </c>
      <c r="BO326" s="81">
        <f t="shared" si="169"/>
        <v>8</v>
      </c>
      <c r="BP326" s="37">
        <f>IF(OR(BO326&gt;=10,BO326&lt;=4),Indata!$B$9,Indata!$B$10)</f>
        <v>0</v>
      </c>
    </row>
    <row r="327" spans="4:68" x14ac:dyDescent="0.25">
      <c r="D327" s="148">
        <f t="shared" ref="D327:D368" si="179">D326+1</f>
        <v>45522</v>
      </c>
      <c r="E327" s="140"/>
      <c r="F327" s="141"/>
      <c r="G327" s="148"/>
      <c r="H327" s="37">
        <f t="shared" si="170"/>
        <v>0</v>
      </c>
      <c r="I327" s="81">
        <f>24+SUMIFS(Listor!$C$16:$C$17,Listor!$B$16:$B$17,Uttag!D327)</f>
        <v>24</v>
      </c>
      <c r="J327" s="37">
        <f t="shared" si="152"/>
        <v>0</v>
      </c>
      <c r="L327" s="160"/>
      <c r="M327" s="207">
        <v>1</v>
      </c>
      <c r="N327" s="207">
        <v>0</v>
      </c>
      <c r="O327" s="151"/>
      <c r="P327" s="166"/>
      <c r="Q327" s="167"/>
      <c r="S327" s="37">
        <f t="shared" si="151"/>
        <v>0</v>
      </c>
      <c r="U327" s="37">
        <f>(M327+(1-M327)*(1-N327))*L327*_xlfn.XLOOKUP(BO327,Priser!$A$4:$A$15,Priser!$J$4:$J$15)</f>
        <v>0</v>
      </c>
      <c r="V327" s="37">
        <f>AQ327*(SUMIFS(Priser!$J$4:$J$15,Priser!$A$4:$A$15,BO327)-(SUMIFS(Priser!$H$4:$H$15,Priser!$A$4:$A$15,BO327)/SUMIFS(Priser!$I$4:$I$15,Priser!$A$4:$A$15,BO327)))+AP327*(SUMIFS(Priser!$J$4:$J$15,Priser!$A$4:$A$15,BO327)-Priser!$E$6/SUMIFS(Priser!$I$4:$I$15,Priser!$A$4:$A$15,BO327))+AO327*(SUMIFS(Priser!$J$4:$J$15,Priser!$A$4:$A$15,BO327)-Priser!$D$5/SUMIFS(Priser!$I$4:$I$15,Priser!$A$4:$A$15,BO327))+AN327*(SUMIFS(Priser!$J$4:$J$15,Priser!$A$4:$A$15,BO327)-Priser!$C$4/SUMIFS(Priser!$I$4:$I$15,Priser!$A$4:$A$15,BO327))+AM327*(SUMIFS(Priser!$J$4:$J$15,Priser!$A$4:$A$15,BO327)-Priser!$B$4/SUMIFS(Priser!$I$4:$I$15,Priser!$A$4:$A$15,BO327))</f>
        <v>0</v>
      </c>
      <c r="W327" s="37">
        <f t="shared" si="171"/>
        <v>0</v>
      </c>
      <c r="X327" s="37"/>
      <c r="AA327" s="37">
        <f t="shared" si="153"/>
        <v>0</v>
      </c>
      <c r="AB327" s="37">
        <f t="shared" si="150"/>
        <v>0</v>
      </c>
      <c r="AC327" s="37">
        <f t="shared" si="154"/>
        <v>0</v>
      </c>
      <c r="AD327" s="37">
        <f t="shared" si="172"/>
        <v>0</v>
      </c>
      <c r="AE327" s="37">
        <f>IF(AD327&gt;=Priser!$L$7,Priser!$M$7,IF(AD327&gt;=Priser!$L$6,Priser!$M$6,IF(AD327&gt;=Priser!$L$5,Priser!$M$5,IF(AD327&gt;=Priser!$L$4,Priser!$M$4))))</f>
        <v>0</v>
      </c>
      <c r="AF327" s="37">
        <f>AE327*SUMIFS(Priser!$J$4:$J$15,Priser!$A$4:$A$15,$BO327)*AB327</f>
        <v>0</v>
      </c>
      <c r="AG327" s="37">
        <f t="shared" si="173"/>
        <v>0</v>
      </c>
      <c r="AH327" s="37">
        <f>IF(AG327&gt;=Priser!$N$7,Priser!$O$7,IF(AG327&gt;=Priser!$N$6,Priser!$O$6,IF(AG327&gt;=Priser!$N$5,Priser!$O$5,IF(AG327&gt;=Priser!$N$4,Priser!$O$4))))</f>
        <v>0</v>
      </c>
      <c r="AI327" s="37">
        <f>AH327*SUMIFS(Priser!$J$4:$J$15,Priser!$A$4:$A$15,$BO327)*AC327</f>
        <v>0</v>
      </c>
      <c r="AJ327" s="37"/>
      <c r="AK327" s="37"/>
      <c r="AM327" s="37">
        <f t="shared" si="155"/>
        <v>0</v>
      </c>
      <c r="AN327" s="37">
        <f t="shared" si="156"/>
        <v>0</v>
      </c>
      <c r="AO327" s="37">
        <f t="shared" si="157"/>
        <v>0</v>
      </c>
      <c r="AP327" s="37">
        <f t="shared" si="158"/>
        <v>0</v>
      </c>
      <c r="AQ327" s="37">
        <f t="shared" si="159"/>
        <v>0</v>
      </c>
      <c r="AR327" s="37">
        <f t="shared" si="160"/>
        <v>0</v>
      </c>
      <c r="AS327" s="37">
        <f t="shared" si="161"/>
        <v>0</v>
      </c>
      <c r="AT327" s="37">
        <f t="shared" si="174"/>
        <v>0</v>
      </c>
      <c r="AU327" s="37">
        <f t="shared" si="175"/>
        <v>0</v>
      </c>
      <c r="AV327" s="37">
        <f t="shared" si="176"/>
        <v>0</v>
      </c>
      <c r="AW327" s="37">
        <f t="shared" si="177"/>
        <v>0</v>
      </c>
      <c r="AX327" s="37">
        <f t="shared" si="162"/>
        <v>0</v>
      </c>
      <c r="AY327" s="37"/>
      <c r="AZ327" s="37"/>
      <c r="BB327" s="37">
        <f t="shared" si="163"/>
        <v>0</v>
      </c>
      <c r="BC327" s="37">
        <f t="shared" si="164"/>
        <v>0</v>
      </c>
      <c r="BD327" s="37">
        <f t="shared" si="165"/>
        <v>0</v>
      </c>
      <c r="BE327" s="37">
        <f t="shared" si="166"/>
        <v>0</v>
      </c>
      <c r="BF327" s="37">
        <f t="shared" si="167"/>
        <v>0</v>
      </c>
      <c r="BG327" s="37">
        <f t="shared" si="168"/>
        <v>0</v>
      </c>
      <c r="BH327" s="37">
        <f t="shared" si="178"/>
        <v>0</v>
      </c>
      <c r="BJ327" s="37"/>
      <c r="BL327" s="37">
        <f>IF(Uttag!F327="",Uttag!E327,0)/IF(Uttag!$F$2=Listor!$B$5,I327,1)</f>
        <v>0</v>
      </c>
      <c r="BM327" s="37">
        <f>Uttag!F327/IF(Uttag!$F$2=Listor!$B$5,I327,1)</f>
        <v>0</v>
      </c>
      <c r="BO327" s="81">
        <f t="shared" si="169"/>
        <v>8</v>
      </c>
      <c r="BP327" s="37">
        <f>IF(OR(BO327&gt;=10,BO327&lt;=4),Indata!$B$9,Indata!$B$10)</f>
        <v>0</v>
      </c>
    </row>
    <row r="328" spans="4:68" x14ac:dyDescent="0.25">
      <c r="D328" s="148">
        <f t="shared" si="179"/>
        <v>45523</v>
      </c>
      <c r="E328" s="140"/>
      <c r="F328" s="141"/>
      <c r="G328" s="148"/>
      <c r="H328" s="37">
        <f t="shared" si="170"/>
        <v>0</v>
      </c>
      <c r="I328" s="81">
        <f>24+SUMIFS(Listor!$C$16:$C$17,Listor!$B$16:$B$17,Uttag!D328)</f>
        <v>24</v>
      </c>
      <c r="J328" s="37">
        <f t="shared" si="152"/>
        <v>0</v>
      </c>
      <c r="L328" s="160"/>
      <c r="M328" s="207">
        <v>1</v>
      </c>
      <c r="N328" s="207">
        <v>0</v>
      </c>
      <c r="O328" s="151"/>
      <c r="P328" s="166"/>
      <c r="Q328" s="167"/>
      <c r="S328" s="37">
        <f t="shared" si="151"/>
        <v>0</v>
      </c>
      <c r="U328" s="37">
        <f>(M328+(1-M328)*(1-N328))*L328*_xlfn.XLOOKUP(BO328,Priser!$A$4:$A$15,Priser!$J$4:$J$15)</f>
        <v>0</v>
      </c>
      <c r="V328" s="37">
        <f>AQ328*(SUMIFS(Priser!$J$4:$J$15,Priser!$A$4:$A$15,BO328)-(SUMIFS(Priser!$H$4:$H$15,Priser!$A$4:$A$15,BO328)/SUMIFS(Priser!$I$4:$I$15,Priser!$A$4:$A$15,BO328)))+AP328*(SUMIFS(Priser!$J$4:$J$15,Priser!$A$4:$A$15,BO328)-Priser!$E$6/SUMIFS(Priser!$I$4:$I$15,Priser!$A$4:$A$15,BO328))+AO328*(SUMIFS(Priser!$J$4:$J$15,Priser!$A$4:$A$15,BO328)-Priser!$D$5/SUMIFS(Priser!$I$4:$I$15,Priser!$A$4:$A$15,BO328))+AN328*(SUMIFS(Priser!$J$4:$J$15,Priser!$A$4:$A$15,BO328)-Priser!$C$4/SUMIFS(Priser!$I$4:$I$15,Priser!$A$4:$A$15,BO328))+AM328*(SUMIFS(Priser!$J$4:$J$15,Priser!$A$4:$A$15,BO328)-Priser!$B$4/SUMIFS(Priser!$I$4:$I$15,Priser!$A$4:$A$15,BO328))</f>
        <v>0</v>
      </c>
      <c r="W328" s="37">
        <f t="shared" si="171"/>
        <v>0</v>
      </c>
      <c r="X328" s="37"/>
      <c r="AA328" s="37">
        <f t="shared" si="153"/>
        <v>0</v>
      </c>
      <c r="AB328" s="37">
        <f t="shared" si="150"/>
        <v>0</v>
      </c>
      <c r="AC328" s="37">
        <f t="shared" si="154"/>
        <v>0</v>
      </c>
      <c r="AD328" s="37">
        <f t="shared" si="172"/>
        <v>0</v>
      </c>
      <c r="AE328" s="37">
        <f>IF(AD328&gt;=Priser!$L$7,Priser!$M$7,IF(AD328&gt;=Priser!$L$6,Priser!$M$6,IF(AD328&gt;=Priser!$L$5,Priser!$M$5,IF(AD328&gt;=Priser!$L$4,Priser!$M$4))))</f>
        <v>0</v>
      </c>
      <c r="AF328" s="37">
        <f>AE328*SUMIFS(Priser!$J$4:$J$15,Priser!$A$4:$A$15,$BO328)*AB328</f>
        <v>0</v>
      </c>
      <c r="AG328" s="37">
        <f t="shared" si="173"/>
        <v>0</v>
      </c>
      <c r="AH328" s="37">
        <f>IF(AG328&gt;=Priser!$N$7,Priser!$O$7,IF(AG328&gt;=Priser!$N$6,Priser!$O$6,IF(AG328&gt;=Priser!$N$5,Priser!$O$5,IF(AG328&gt;=Priser!$N$4,Priser!$O$4))))</f>
        <v>0</v>
      </c>
      <c r="AI328" s="37">
        <f>AH328*SUMIFS(Priser!$J$4:$J$15,Priser!$A$4:$A$15,$BO328)*AC328</f>
        <v>0</v>
      </c>
      <c r="AJ328" s="37"/>
      <c r="AK328" s="37"/>
      <c r="AM328" s="37">
        <f t="shared" si="155"/>
        <v>0</v>
      </c>
      <c r="AN328" s="37">
        <f t="shared" si="156"/>
        <v>0</v>
      </c>
      <c r="AO328" s="37">
        <f t="shared" si="157"/>
        <v>0</v>
      </c>
      <c r="AP328" s="37">
        <f t="shared" si="158"/>
        <v>0</v>
      </c>
      <c r="AQ328" s="37">
        <f t="shared" si="159"/>
        <v>0</v>
      </c>
      <c r="AR328" s="37">
        <f t="shared" si="160"/>
        <v>0</v>
      </c>
      <c r="AS328" s="37">
        <f t="shared" si="161"/>
        <v>0</v>
      </c>
      <c r="AT328" s="37">
        <f t="shared" si="174"/>
        <v>0</v>
      </c>
      <c r="AU328" s="37">
        <f t="shared" si="175"/>
        <v>0</v>
      </c>
      <c r="AV328" s="37">
        <f t="shared" si="176"/>
        <v>0</v>
      </c>
      <c r="AW328" s="37">
        <f t="shared" si="177"/>
        <v>0</v>
      </c>
      <c r="AX328" s="37">
        <f t="shared" si="162"/>
        <v>0</v>
      </c>
      <c r="AY328" s="37"/>
      <c r="AZ328" s="37"/>
      <c r="BB328" s="37">
        <f t="shared" si="163"/>
        <v>0</v>
      </c>
      <c r="BC328" s="37">
        <f t="shared" si="164"/>
        <v>0</v>
      </c>
      <c r="BD328" s="37">
        <f t="shared" si="165"/>
        <v>0</v>
      </c>
      <c r="BE328" s="37">
        <f t="shared" si="166"/>
        <v>0</v>
      </c>
      <c r="BF328" s="37">
        <f t="shared" si="167"/>
        <v>0</v>
      </c>
      <c r="BG328" s="37">
        <f t="shared" si="168"/>
        <v>0</v>
      </c>
      <c r="BH328" s="37">
        <f t="shared" si="178"/>
        <v>0</v>
      </c>
      <c r="BJ328" s="37"/>
      <c r="BL328" s="37">
        <f>IF(Uttag!F328="",Uttag!E328,0)/IF(Uttag!$F$2=Listor!$B$5,I328,1)</f>
        <v>0</v>
      </c>
      <c r="BM328" s="37">
        <f>Uttag!F328/IF(Uttag!$F$2=Listor!$B$5,I328,1)</f>
        <v>0</v>
      </c>
      <c r="BO328" s="81">
        <f t="shared" si="169"/>
        <v>8</v>
      </c>
      <c r="BP328" s="37">
        <f>IF(OR(BO328&gt;=10,BO328&lt;=4),Indata!$B$9,Indata!$B$10)</f>
        <v>0</v>
      </c>
    </row>
    <row r="329" spans="4:68" x14ac:dyDescent="0.25">
      <c r="D329" s="148">
        <f t="shared" si="179"/>
        <v>45524</v>
      </c>
      <c r="E329" s="140"/>
      <c r="F329" s="141"/>
      <c r="G329" s="148"/>
      <c r="H329" s="37">
        <f t="shared" si="170"/>
        <v>0</v>
      </c>
      <c r="I329" s="81">
        <f>24+SUMIFS(Listor!$C$16:$C$17,Listor!$B$16:$B$17,Uttag!D329)</f>
        <v>24</v>
      </c>
      <c r="J329" s="37">
        <f t="shared" si="152"/>
        <v>0</v>
      </c>
      <c r="L329" s="160"/>
      <c r="M329" s="207">
        <v>1</v>
      </c>
      <c r="N329" s="207">
        <v>0</v>
      </c>
      <c r="O329" s="151"/>
      <c r="P329" s="166"/>
      <c r="Q329" s="167"/>
      <c r="S329" s="37">
        <f t="shared" si="151"/>
        <v>0</v>
      </c>
      <c r="U329" s="37">
        <f>(M329+(1-M329)*(1-N329))*L329*_xlfn.XLOOKUP(BO329,Priser!$A$4:$A$15,Priser!$J$4:$J$15)</f>
        <v>0</v>
      </c>
      <c r="V329" s="37">
        <f>AQ329*(SUMIFS(Priser!$J$4:$J$15,Priser!$A$4:$A$15,BO329)-(SUMIFS(Priser!$H$4:$H$15,Priser!$A$4:$A$15,BO329)/SUMIFS(Priser!$I$4:$I$15,Priser!$A$4:$A$15,BO329)))+AP329*(SUMIFS(Priser!$J$4:$J$15,Priser!$A$4:$A$15,BO329)-Priser!$E$6/SUMIFS(Priser!$I$4:$I$15,Priser!$A$4:$A$15,BO329))+AO329*(SUMIFS(Priser!$J$4:$J$15,Priser!$A$4:$A$15,BO329)-Priser!$D$5/SUMIFS(Priser!$I$4:$I$15,Priser!$A$4:$A$15,BO329))+AN329*(SUMIFS(Priser!$J$4:$J$15,Priser!$A$4:$A$15,BO329)-Priser!$C$4/SUMIFS(Priser!$I$4:$I$15,Priser!$A$4:$A$15,BO329))+AM329*(SUMIFS(Priser!$J$4:$J$15,Priser!$A$4:$A$15,BO329)-Priser!$B$4/SUMIFS(Priser!$I$4:$I$15,Priser!$A$4:$A$15,BO329))</f>
        <v>0</v>
      </c>
      <c r="W329" s="37">
        <f t="shared" si="171"/>
        <v>0</v>
      </c>
      <c r="X329" s="37"/>
      <c r="AA329" s="37">
        <f t="shared" si="153"/>
        <v>0</v>
      </c>
      <c r="AB329" s="37">
        <f t="shared" si="150"/>
        <v>0</v>
      </c>
      <c r="AC329" s="37">
        <f t="shared" si="154"/>
        <v>0</v>
      </c>
      <c r="AD329" s="37">
        <f t="shared" si="172"/>
        <v>0</v>
      </c>
      <c r="AE329" s="37">
        <f>IF(AD329&gt;=Priser!$L$7,Priser!$M$7,IF(AD329&gt;=Priser!$L$6,Priser!$M$6,IF(AD329&gt;=Priser!$L$5,Priser!$M$5,IF(AD329&gt;=Priser!$L$4,Priser!$M$4))))</f>
        <v>0</v>
      </c>
      <c r="AF329" s="37">
        <f>AE329*SUMIFS(Priser!$J$4:$J$15,Priser!$A$4:$A$15,$BO329)*AB329</f>
        <v>0</v>
      </c>
      <c r="AG329" s="37">
        <f t="shared" si="173"/>
        <v>0</v>
      </c>
      <c r="AH329" s="37">
        <f>IF(AG329&gt;=Priser!$N$7,Priser!$O$7,IF(AG329&gt;=Priser!$N$6,Priser!$O$6,IF(AG329&gt;=Priser!$N$5,Priser!$O$5,IF(AG329&gt;=Priser!$N$4,Priser!$O$4))))</f>
        <v>0</v>
      </c>
      <c r="AI329" s="37">
        <f>AH329*SUMIFS(Priser!$J$4:$J$15,Priser!$A$4:$A$15,$BO329)*AC329</f>
        <v>0</v>
      </c>
      <c r="AJ329" s="37"/>
      <c r="AK329" s="37"/>
      <c r="AM329" s="37">
        <f t="shared" si="155"/>
        <v>0</v>
      </c>
      <c r="AN329" s="37">
        <f t="shared" si="156"/>
        <v>0</v>
      </c>
      <c r="AO329" s="37">
        <f t="shared" si="157"/>
        <v>0</v>
      </c>
      <c r="AP329" s="37">
        <f t="shared" si="158"/>
        <v>0</v>
      </c>
      <c r="AQ329" s="37">
        <f t="shared" si="159"/>
        <v>0</v>
      </c>
      <c r="AR329" s="37">
        <f t="shared" si="160"/>
        <v>0</v>
      </c>
      <c r="AS329" s="37">
        <f t="shared" si="161"/>
        <v>0</v>
      </c>
      <c r="AT329" s="37">
        <f t="shared" si="174"/>
        <v>0</v>
      </c>
      <c r="AU329" s="37">
        <f t="shared" si="175"/>
        <v>0</v>
      </c>
      <c r="AV329" s="37">
        <f t="shared" si="176"/>
        <v>0</v>
      </c>
      <c r="AW329" s="37">
        <f t="shared" si="177"/>
        <v>0</v>
      </c>
      <c r="AX329" s="37">
        <f t="shared" si="162"/>
        <v>0</v>
      </c>
      <c r="AY329" s="37"/>
      <c r="AZ329" s="37"/>
      <c r="BB329" s="37">
        <f t="shared" si="163"/>
        <v>0</v>
      </c>
      <c r="BC329" s="37">
        <f t="shared" si="164"/>
        <v>0</v>
      </c>
      <c r="BD329" s="37">
        <f t="shared" si="165"/>
        <v>0</v>
      </c>
      <c r="BE329" s="37">
        <f t="shared" si="166"/>
        <v>0</v>
      </c>
      <c r="BF329" s="37">
        <f t="shared" si="167"/>
        <v>0</v>
      </c>
      <c r="BG329" s="37">
        <f t="shared" si="168"/>
        <v>0</v>
      </c>
      <c r="BH329" s="37">
        <f t="shared" si="178"/>
        <v>0</v>
      </c>
      <c r="BJ329" s="37"/>
      <c r="BL329" s="37">
        <f>IF(Uttag!F329="",Uttag!E329,0)/IF(Uttag!$F$2=Listor!$B$5,I329,1)</f>
        <v>0</v>
      </c>
      <c r="BM329" s="37">
        <f>Uttag!F329/IF(Uttag!$F$2=Listor!$B$5,I329,1)</f>
        <v>0</v>
      </c>
      <c r="BO329" s="81">
        <f t="shared" si="169"/>
        <v>8</v>
      </c>
      <c r="BP329" s="37">
        <f>IF(OR(BO329&gt;=10,BO329&lt;=4),Indata!$B$9,Indata!$B$10)</f>
        <v>0</v>
      </c>
    </row>
    <row r="330" spans="4:68" x14ac:dyDescent="0.25">
      <c r="D330" s="148">
        <f t="shared" si="179"/>
        <v>45525</v>
      </c>
      <c r="E330" s="140"/>
      <c r="F330" s="141"/>
      <c r="G330" s="148"/>
      <c r="H330" s="37">
        <f t="shared" si="170"/>
        <v>0</v>
      </c>
      <c r="I330" s="81">
        <f>24+SUMIFS(Listor!$C$16:$C$17,Listor!$B$16:$B$17,Uttag!D330)</f>
        <v>24</v>
      </c>
      <c r="J330" s="37">
        <f t="shared" si="152"/>
        <v>0</v>
      </c>
      <c r="L330" s="160"/>
      <c r="M330" s="207">
        <v>1</v>
      </c>
      <c r="N330" s="207">
        <v>0</v>
      </c>
      <c r="O330" s="151"/>
      <c r="P330" s="166"/>
      <c r="Q330" s="167"/>
      <c r="S330" s="37">
        <f t="shared" si="151"/>
        <v>0</v>
      </c>
      <c r="U330" s="37">
        <f>(M330+(1-M330)*(1-N330))*L330*_xlfn.XLOOKUP(BO330,Priser!$A$4:$A$15,Priser!$J$4:$J$15)</f>
        <v>0</v>
      </c>
      <c r="V330" s="37">
        <f>AQ330*(SUMIFS(Priser!$J$4:$J$15,Priser!$A$4:$A$15,BO330)-(SUMIFS(Priser!$H$4:$H$15,Priser!$A$4:$A$15,BO330)/SUMIFS(Priser!$I$4:$I$15,Priser!$A$4:$A$15,BO330)))+AP330*(SUMIFS(Priser!$J$4:$J$15,Priser!$A$4:$A$15,BO330)-Priser!$E$6/SUMIFS(Priser!$I$4:$I$15,Priser!$A$4:$A$15,BO330))+AO330*(SUMIFS(Priser!$J$4:$J$15,Priser!$A$4:$A$15,BO330)-Priser!$D$5/SUMIFS(Priser!$I$4:$I$15,Priser!$A$4:$A$15,BO330))+AN330*(SUMIFS(Priser!$J$4:$J$15,Priser!$A$4:$A$15,BO330)-Priser!$C$4/SUMIFS(Priser!$I$4:$I$15,Priser!$A$4:$A$15,BO330))+AM330*(SUMIFS(Priser!$J$4:$J$15,Priser!$A$4:$A$15,BO330)-Priser!$B$4/SUMIFS(Priser!$I$4:$I$15,Priser!$A$4:$A$15,BO330))</f>
        <v>0</v>
      </c>
      <c r="W330" s="37">
        <f t="shared" si="171"/>
        <v>0</v>
      </c>
      <c r="X330" s="37"/>
      <c r="AA330" s="37">
        <f t="shared" si="153"/>
        <v>0</v>
      </c>
      <c r="AB330" s="37">
        <f t="shared" si="150"/>
        <v>0</v>
      </c>
      <c r="AC330" s="37">
        <f t="shared" si="154"/>
        <v>0</v>
      </c>
      <c r="AD330" s="37">
        <f t="shared" si="172"/>
        <v>0</v>
      </c>
      <c r="AE330" s="37">
        <f>IF(AD330&gt;=Priser!$L$7,Priser!$M$7,IF(AD330&gt;=Priser!$L$6,Priser!$M$6,IF(AD330&gt;=Priser!$L$5,Priser!$M$5,IF(AD330&gt;=Priser!$L$4,Priser!$M$4))))</f>
        <v>0</v>
      </c>
      <c r="AF330" s="37">
        <f>AE330*SUMIFS(Priser!$J$4:$J$15,Priser!$A$4:$A$15,$BO330)*AB330</f>
        <v>0</v>
      </c>
      <c r="AG330" s="37">
        <f t="shared" si="173"/>
        <v>0</v>
      </c>
      <c r="AH330" s="37">
        <f>IF(AG330&gt;=Priser!$N$7,Priser!$O$7,IF(AG330&gt;=Priser!$N$6,Priser!$O$6,IF(AG330&gt;=Priser!$N$5,Priser!$O$5,IF(AG330&gt;=Priser!$N$4,Priser!$O$4))))</f>
        <v>0</v>
      </c>
      <c r="AI330" s="37">
        <f>AH330*SUMIFS(Priser!$J$4:$J$15,Priser!$A$4:$A$15,$BO330)*AC330</f>
        <v>0</v>
      </c>
      <c r="AJ330" s="37"/>
      <c r="AK330" s="37"/>
      <c r="AM330" s="37">
        <f t="shared" si="155"/>
        <v>0</v>
      </c>
      <c r="AN330" s="37">
        <f t="shared" si="156"/>
        <v>0</v>
      </c>
      <c r="AO330" s="37">
        <f t="shared" si="157"/>
        <v>0</v>
      </c>
      <c r="AP330" s="37">
        <f t="shared" si="158"/>
        <v>0</v>
      </c>
      <c r="AQ330" s="37">
        <f t="shared" si="159"/>
        <v>0</v>
      </c>
      <c r="AR330" s="37">
        <f t="shared" si="160"/>
        <v>0</v>
      </c>
      <c r="AS330" s="37">
        <f t="shared" si="161"/>
        <v>0</v>
      </c>
      <c r="AT330" s="37">
        <f t="shared" si="174"/>
        <v>0</v>
      </c>
      <c r="AU330" s="37">
        <f t="shared" si="175"/>
        <v>0</v>
      </c>
      <c r="AV330" s="37">
        <f t="shared" si="176"/>
        <v>0</v>
      </c>
      <c r="AW330" s="37">
        <f t="shared" si="177"/>
        <v>0</v>
      </c>
      <c r="AX330" s="37">
        <f t="shared" si="162"/>
        <v>0</v>
      </c>
      <c r="AY330" s="37"/>
      <c r="AZ330" s="37"/>
      <c r="BB330" s="37">
        <f t="shared" si="163"/>
        <v>0</v>
      </c>
      <c r="BC330" s="37">
        <f t="shared" si="164"/>
        <v>0</v>
      </c>
      <c r="BD330" s="37">
        <f t="shared" si="165"/>
        <v>0</v>
      </c>
      <c r="BE330" s="37">
        <f t="shared" si="166"/>
        <v>0</v>
      </c>
      <c r="BF330" s="37">
        <f t="shared" si="167"/>
        <v>0</v>
      </c>
      <c r="BG330" s="37">
        <f t="shared" si="168"/>
        <v>0</v>
      </c>
      <c r="BH330" s="37">
        <f t="shared" si="178"/>
        <v>0</v>
      </c>
      <c r="BJ330" s="37"/>
      <c r="BL330" s="37">
        <f>IF(Uttag!F330="",Uttag!E330,0)/IF(Uttag!$F$2=Listor!$B$5,I330,1)</f>
        <v>0</v>
      </c>
      <c r="BM330" s="37">
        <f>Uttag!F330/IF(Uttag!$F$2=Listor!$B$5,I330,1)</f>
        <v>0</v>
      </c>
      <c r="BO330" s="81">
        <f t="shared" si="169"/>
        <v>8</v>
      </c>
      <c r="BP330" s="37">
        <f>IF(OR(BO330&gt;=10,BO330&lt;=4),Indata!$B$9,Indata!$B$10)</f>
        <v>0</v>
      </c>
    </row>
    <row r="331" spans="4:68" x14ac:dyDescent="0.25">
      <c r="D331" s="148">
        <f t="shared" si="179"/>
        <v>45526</v>
      </c>
      <c r="E331" s="140"/>
      <c r="F331" s="141"/>
      <c r="G331" s="148"/>
      <c r="H331" s="37">
        <f t="shared" si="170"/>
        <v>0</v>
      </c>
      <c r="I331" s="81">
        <f>24+SUMIFS(Listor!$C$16:$C$17,Listor!$B$16:$B$17,Uttag!D331)</f>
        <v>24</v>
      </c>
      <c r="J331" s="37">
        <f t="shared" si="152"/>
        <v>0</v>
      </c>
      <c r="L331" s="160"/>
      <c r="M331" s="207">
        <v>1</v>
      </c>
      <c r="N331" s="207">
        <v>0</v>
      </c>
      <c r="O331" s="151"/>
      <c r="P331" s="166"/>
      <c r="Q331" s="167"/>
      <c r="S331" s="37">
        <f t="shared" si="151"/>
        <v>0</v>
      </c>
      <c r="U331" s="37">
        <f>(M331+(1-M331)*(1-N331))*L331*_xlfn.XLOOKUP(BO331,Priser!$A$4:$A$15,Priser!$J$4:$J$15)</f>
        <v>0</v>
      </c>
      <c r="V331" s="37">
        <f>AQ331*(SUMIFS(Priser!$J$4:$J$15,Priser!$A$4:$A$15,BO331)-(SUMIFS(Priser!$H$4:$H$15,Priser!$A$4:$A$15,BO331)/SUMIFS(Priser!$I$4:$I$15,Priser!$A$4:$A$15,BO331)))+AP331*(SUMIFS(Priser!$J$4:$J$15,Priser!$A$4:$A$15,BO331)-Priser!$E$6/SUMIFS(Priser!$I$4:$I$15,Priser!$A$4:$A$15,BO331))+AO331*(SUMIFS(Priser!$J$4:$J$15,Priser!$A$4:$A$15,BO331)-Priser!$D$5/SUMIFS(Priser!$I$4:$I$15,Priser!$A$4:$A$15,BO331))+AN331*(SUMIFS(Priser!$J$4:$J$15,Priser!$A$4:$A$15,BO331)-Priser!$C$4/SUMIFS(Priser!$I$4:$I$15,Priser!$A$4:$A$15,BO331))+AM331*(SUMIFS(Priser!$J$4:$J$15,Priser!$A$4:$A$15,BO331)-Priser!$B$4/SUMIFS(Priser!$I$4:$I$15,Priser!$A$4:$A$15,BO331))</f>
        <v>0</v>
      </c>
      <c r="W331" s="37">
        <f t="shared" si="171"/>
        <v>0</v>
      </c>
      <c r="X331" s="37"/>
      <c r="AA331" s="37">
        <f t="shared" si="153"/>
        <v>0</v>
      </c>
      <c r="AB331" s="37">
        <f t="shared" si="150"/>
        <v>0</v>
      </c>
      <c r="AC331" s="37">
        <f t="shared" si="154"/>
        <v>0</v>
      </c>
      <c r="AD331" s="37">
        <f t="shared" si="172"/>
        <v>0</v>
      </c>
      <c r="AE331" s="37">
        <f>IF(AD331&gt;=Priser!$L$7,Priser!$M$7,IF(AD331&gt;=Priser!$L$6,Priser!$M$6,IF(AD331&gt;=Priser!$L$5,Priser!$M$5,IF(AD331&gt;=Priser!$L$4,Priser!$M$4))))</f>
        <v>0</v>
      </c>
      <c r="AF331" s="37">
        <f>AE331*SUMIFS(Priser!$J$4:$J$15,Priser!$A$4:$A$15,$BO331)*AB331</f>
        <v>0</v>
      </c>
      <c r="AG331" s="37">
        <f t="shared" si="173"/>
        <v>0</v>
      </c>
      <c r="AH331" s="37">
        <f>IF(AG331&gt;=Priser!$N$7,Priser!$O$7,IF(AG331&gt;=Priser!$N$6,Priser!$O$6,IF(AG331&gt;=Priser!$N$5,Priser!$O$5,IF(AG331&gt;=Priser!$N$4,Priser!$O$4))))</f>
        <v>0</v>
      </c>
      <c r="AI331" s="37">
        <f>AH331*SUMIFS(Priser!$J$4:$J$15,Priser!$A$4:$A$15,$BO331)*AC331</f>
        <v>0</v>
      </c>
      <c r="AJ331" s="37"/>
      <c r="AK331" s="37"/>
      <c r="AM331" s="37">
        <f t="shared" si="155"/>
        <v>0</v>
      </c>
      <c r="AN331" s="37">
        <f t="shared" si="156"/>
        <v>0</v>
      </c>
      <c r="AO331" s="37">
        <f t="shared" si="157"/>
        <v>0</v>
      </c>
      <c r="AP331" s="37">
        <f t="shared" si="158"/>
        <v>0</v>
      </c>
      <c r="AQ331" s="37">
        <f t="shared" si="159"/>
        <v>0</v>
      </c>
      <c r="AR331" s="37">
        <f t="shared" si="160"/>
        <v>0</v>
      </c>
      <c r="AS331" s="37">
        <f t="shared" si="161"/>
        <v>0</v>
      </c>
      <c r="AT331" s="37">
        <f t="shared" si="174"/>
        <v>0</v>
      </c>
      <c r="AU331" s="37">
        <f t="shared" si="175"/>
        <v>0</v>
      </c>
      <c r="AV331" s="37">
        <f t="shared" si="176"/>
        <v>0</v>
      </c>
      <c r="AW331" s="37">
        <f t="shared" si="177"/>
        <v>0</v>
      </c>
      <c r="AX331" s="37">
        <f t="shared" si="162"/>
        <v>0</v>
      </c>
      <c r="AY331" s="37"/>
      <c r="AZ331" s="37"/>
      <c r="BB331" s="37">
        <f t="shared" si="163"/>
        <v>0</v>
      </c>
      <c r="BC331" s="37">
        <f t="shared" si="164"/>
        <v>0</v>
      </c>
      <c r="BD331" s="37">
        <f t="shared" si="165"/>
        <v>0</v>
      </c>
      <c r="BE331" s="37">
        <f t="shared" si="166"/>
        <v>0</v>
      </c>
      <c r="BF331" s="37">
        <f t="shared" si="167"/>
        <v>0</v>
      </c>
      <c r="BG331" s="37">
        <f t="shared" si="168"/>
        <v>0</v>
      </c>
      <c r="BH331" s="37">
        <f t="shared" si="178"/>
        <v>0</v>
      </c>
      <c r="BJ331" s="37"/>
      <c r="BL331" s="37">
        <f>IF(Uttag!F331="",Uttag!E331,0)/IF(Uttag!$F$2=Listor!$B$5,I331,1)</f>
        <v>0</v>
      </c>
      <c r="BM331" s="37">
        <f>Uttag!F331/IF(Uttag!$F$2=Listor!$B$5,I331,1)</f>
        <v>0</v>
      </c>
      <c r="BO331" s="81">
        <f t="shared" si="169"/>
        <v>8</v>
      </c>
      <c r="BP331" s="37">
        <f>IF(OR(BO331&gt;=10,BO331&lt;=4),Indata!$B$9,Indata!$B$10)</f>
        <v>0</v>
      </c>
    </row>
    <row r="332" spans="4:68" x14ac:dyDescent="0.25">
      <c r="D332" s="148">
        <f t="shared" si="179"/>
        <v>45527</v>
      </c>
      <c r="E332" s="140"/>
      <c r="F332" s="141"/>
      <c r="G332" s="148"/>
      <c r="H332" s="37">
        <f t="shared" si="170"/>
        <v>0</v>
      </c>
      <c r="I332" s="81">
        <f>24+SUMIFS(Listor!$C$16:$C$17,Listor!$B$16:$B$17,Uttag!D332)</f>
        <v>24</v>
      </c>
      <c r="J332" s="37">
        <f t="shared" si="152"/>
        <v>0</v>
      </c>
      <c r="L332" s="160"/>
      <c r="M332" s="207">
        <v>1</v>
      </c>
      <c r="N332" s="207">
        <v>0</v>
      </c>
      <c r="O332" s="151"/>
      <c r="P332" s="166"/>
      <c r="Q332" s="167"/>
      <c r="S332" s="37">
        <f t="shared" si="151"/>
        <v>0</v>
      </c>
      <c r="U332" s="37">
        <f>(M332+(1-M332)*(1-N332))*L332*_xlfn.XLOOKUP(BO332,Priser!$A$4:$A$15,Priser!$J$4:$J$15)</f>
        <v>0</v>
      </c>
      <c r="V332" s="37">
        <f>AQ332*(SUMIFS(Priser!$J$4:$J$15,Priser!$A$4:$A$15,BO332)-(SUMIFS(Priser!$H$4:$H$15,Priser!$A$4:$A$15,BO332)/SUMIFS(Priser!$I$4:$I$15,Priser!$A$4:$A$15,BO332)))+AP332*(SUMIFS(Priser!$J$4:$J$15,Priser!$A$4:$A$15,BO332)-Priser!$E$6/SUMIFS(Priser!$I$4:$I$15,Priser!$A$4:$A$15,BO332))+AO332*(SUMIFS(Priser!$J$4:$J$15,Priser!$A$4:$A$15,BO332)-Priser!$D$5/SUMIFS(Priser!$I$4:$I$15,Priser!$A$4:$A$15,BO332))+AN332*(SUMIFS(Priser!$J$4:$J$15,Priser!$A$4:$A$15,BO332)-Priser!$C$4/SUMIFS(Priser!$I$4:$I$15,Priser!$A$4:$A$15,BO332))+AM332*(SUMIFS(Priser!$J$4:$J$15,Priser!$A$4:$A$15,BO332)-Priser!$B$4/SUMIFS(Priser!$I$4:$I$15,Priser!$A$4:$A$15,BO332))</f>
        <v>0</v>
      </c>
      <c r="W332" s="37">
        <f t="shared" si="171"/>
        <v>0</v>
      </c>
      <c r="X332" s="37"/>
      <c r="AA332" s="37">
        <f t="shared" si="153"/>
        <v>0</v>
      </c>
      <c r="AB332" s="37">
        <f>AA332-AC332</f>
        <v>0</v>
      </c>
      <c r="AC332" s="37">
        <f t="shared" si="154"/>
        <v>0</v>
      </c>
      <c r="AD332" s="37">
        <f t="shared" si="172"/>
        <v>0</v>
      </c>
      <c r="AE332" s="37">
        <f>IF(AD332&gt;=Priser!$L$7,Priser!$M$7,IF(AD332&gt;=Priser!$L$6,Priser!$M$6,IF(AD332&gt;=Priser!$L$5,Priser!$M$5,IF(AD332&gt;=Priser!$L$4,Priser!$M$4))))</f>
        <v>0</v>
      </c>
      <c r="AF332" s="37">
        <f>AE332*SUMIFS(Priser!$J$4:$J$15,Priser!$A$4:$A$15,$BO332)*AB332</f>
        <v>0</v>
      </c>
      <c r="AG332" s="37">
        <f t="shared" si="173"/>
        <v>0</v>
      </c>
      <c r="AH332" s="37">
        <f>IF(AG332&gt;=Priser!$N$7,Priser!$O$7,IF(AG332&gt;=Priser!$N$6,Priser!$O$6,IF(AG332&gt;=Priser!$N$5,Priser!$O$5,IF(AG332&gt;=Priser!$N$4,Priser!$O$4))))</f>
        <v>0</v>
      </c>
      <c r="AI332" s="37">
        <f>AH332*SUMIFS(Priser!$J$4:$J$15,Priser!$A$4:$A$15,$BO332)*AC332</f>
        <v>0</v>
      </c>
      <c r="AJ332" s="37"/>
      <c r="AK332" s="37"/>
      <c r="AM332" s="37">
        <f t="shared" si="155"/>
        <v>0</v>
      </c>
      <c r="AN332" s="37">
        <f t="shared" si="156"/>
        <v>0</v>
      </c>
      <c r="AO332" s="37">
        <f t="shared" si="157"/>
        <v>0</v>
      </c>
      <c r="AP332" s="37">
        <f t="shared" si="158"/>
        <v>0</v>
      </c>
      <c r="AQ332" s="37">
        <f t="shared" si="159"/>
        <v>0</v>
      </c>
      <c r="AR332" s="37">
        <f t="shared" si="160"/>
        <v>0</v>
      </c>
      <c r="AS332" s="37">
        <f t="shared" si="161"/>
        <v>0</v>
      </c>
      <c r="AT332" s="37">
        <f t="shared" si="174"/>
        <v>0</v>
      </c>
      <c r="AU332" s="37">
        <f t="shared" si="175"/>
        <v>0</v>
      </c>
      <c r="AV332" s="37">
        <f t="shared" si="176"/>
        <v>0</v>
      </c>
      <c r="AW332" s="37">
        <f t="shared" si="177"/>
        <v>0</v>
      </c>
      <c r="AX332" s="37">
        <f t="shared" si="162"/>
        <v>0</v>
      </c>
      <c r="AY332" s="37"/>
      <c r="AZ332" s="37"/>
      <c r="BB332" s="37">
        <f t="shared" si="163"/>
        <v>0</v>
      </c>
      <c r="BC332" s="37">
        <f t="shared" si="164"/>
        <v>0</v>
      </c>
      <c r="BD332" s="37">
        <f t="shared" si="165"/>
        <v>0</v>
      </c>
      <c r="BE332" s="37">
        <f t="shared" si="166"/>
        <v>0</v>
      </c>
      <c r="BF332" s="37">
        <f t="shared" si="167"/>
        <v>0</v>
      </c>
      <c r="BG332" s="37">
        <f t="shared" si="168"/>
        <v>0</v>
      </c>
      <c r="BH332" s="37">
        <f t="shared" si="178"/>
        <v>0</v>
      </c>
      <c r="BJ332" s="37"/>
      <c r="BL332" s="37">
        <f>IF(Uttag!F332="",Uttag!E332,0)/IF(Uttag!$F$2=Listor!$B$5,I332,1)</f>
        <v>0</v>
      </c>
      <c r="BM332" s="37">
        <f>Uttag!F332/IF(Uttag!$F$2=Listor!$B$5,I332,1)</f>
        <v>0</v>
      </c>
      <c r="BO332" s="81">
        <f t="shared" si="169"/>
        <v>8</v>
      </c>
      <c r="BP332" s="37">
        <f>IF(OR(BO332&gt;=10,BO332&lt;=4),Indata!$B$9,Indata!$B$10)</f>
        <v>0</v>
      </c>
    </row>
    <row r="333" spans="4:68" x14ac:dyDescent="0.25">
      <c r="D333" s="148">
        <f t="shared" si="179"/>
        <v>45528</v>
      </c>
      <c r="E333" s="140"/>
      <c r="F333" s="141"/>
      <c r="G333" s="148"/>
      <c r="H333" s="37">
        <f t="shared" si="170"/>
        <v>0</v>
      </c>
      <c r="I333" s="81">
        <f>24+SUMIFS(Listor!$C$16:$C$17,Listor!$B$16:$B$17,Uttag!D333)</f>
        <v>24</v>
      </c>
      <c r="J333" s="37">
        <f t="shared" si="152"/>
        <v>0</v>
      </c>
      <c r="L333" s="160"/>
      <c r="M333" s="207">
        <v>1</v>
      </c>
      <c r="N333" s="207">
        <v>0</v>
      </c>
      <c r="O333" s="151"/>
      <c r="P333" s="166"/>
      <c r="Q333" s="167"/>
      <c r="S333" s="37">
        <f t="shared" si="151"/>
        <v>0</v>
      </c>
      <c r="U333" s="37">
        <f>(M333+(1-M333)*(1-N333))*L333*_xlfn.XLOOKUP(BO333,Priser!$A$4:$A$15,Priser!$J$4:$J$15)</f>
        <v>0</v>
      </c>
      <c r="V333" s="37">
        <f>AQ333*(SUMIFS(Priser!$J$4:$J$15,Priser!$A$4:$A$15,BO333)-(SUMIFS(Priser!$H$4:$H$15,Priser!$A$4:$A$15,BO333)/SUMIFS(Priser!$I$4:$I$15,Priser!$A$4:$A$15,BO333)))+AP333*(SUMIFS(Priser!$J$4:$J$15,Priser!$A$4:$A$15,BO333)-Priser!$E$6/SUMIFS(Priser!$I$4:$I$15,Priser!$A$4:$A$15,BO333))+AO333*(SUMIFS(Priser!$J$4:$J$15,Priser!$A$4:$A$15,BO333)-Priser!$D$5/SUMIFS(Priser!$I$4:$I$15,Priser!$A$4:$A$15,BO333))+AN333*(SUMIFS(Priser!$J$4:$J$15,Priser!$A$4:$A$15,BO333)-Priser!$C$4/SUMIFS(Priser!$I$4:$I$15,Priser!$A$4:$A$15,BO333))+AM333*(SUMIFS(Priser!$J$4:$J$15,Priser!$A$4:$A$15,BO333)-Priser!$B$4/SUMIFS(Priser!$I$4:$I$15,Priser!$A$4:$A$15,BO333))</f>
        <v>0</v>
      </c>
      <c r="W333" s="37">
        <f t="shared" si="171"/>
        <v>0</v>
      </c>
      <c r="X333" s="37"/>
      <c r="AA333" s="37">
        <f t="shared" si="153"/>
        <v>0</v>
      </c>
      <c r="AB333" s="37">
        <f t="shared" si="150"/>
        <v>0</v>
      </c>
      <c r="AC333" s="37">
        <f t="shared" si="154"/>
        <v>0</v>
      </c>
      <c r="AD333" s="37">
        <f t="shared" si="172"/>
        <v>0</v>
      </c>
      <c r="AE333" s="37">
        <f>IF(AD333&gt;=Priser!$L$7,Priser!$M$7,IF(AD333&gt;=Priser!$L$6,Priser!$M$6,IF(AD333&gt;=Priser!$L$5,Priser!$M$5,IF(AD333&gt;=Priser!$L$4,Priser!$M$4))))</f>
        <v>0</v>
      </c>
      <c r="AF333" s="37">
        <f>AE333*SUMIFS(Priser!$J$4:$J$15,Priser!$A$4:$A$15,$BO333)*AB333</f>
        <v>0</v>
      </c>
      <c r="AG333" s="37">
        <f t="shared" si="173"/>
        <v>0</v>
      </c>
      <c r="AH333" s="37">
        <f>IF(AG333&gt;=Priser!$N$7,Priser!$O$7,IF(AG333&gt;=Priser!$N$6,Priser!$O$6,IF(AG333&gt;=Priser!$N$5,Priser!$O$5,IF(AG333&gt;=Priser!$N$4,Priser!$O$4))))</f>
        <v>0</v>
      </c>
      <c r="AI333" s="37">
        <f>AH333*SUMIFS(Priser!$J$4:$J$15,Priser!$A$4:$A$15,$BO333)*AC333</f>
        <v>0</v>
      </c>
      <c r="AJ333" s="37"/>
      <c r="AK333" s="37"/>
      <c r="AM333" s="37">
        <f t="shared" si="155"/>
        <v>0</v>
      </c>
      <c r="AN333" s="37">
        <f t="shared" si="156"/>
        <v>0</v>
      </c>
      <c r="AO333" s="37">
        <f t="shared" si="157"/>
        <v>0</v>
      </c>
      <c r="AP333" s="37">
        <f t="shared" si="158"/>
        <v>0</v>
      </c>
      <c r="AQ333" s="37">
        <f t="shared" si="159"/>
        <v>0</v>
      </c>
      <c r="AR333" s="37">
        <f t="shared" si="160"/>
        <v>0</v>
      </c>
      <c r="AS333" s="37">
        <f t="shared" si="161"/>
        <v>0</v>
      </c>
      <c r="AT333" s="37">
        <f t="shared" si="174"/>
        <v>0</v>
      </c>
      <c r="AU333" s="37">
        <f t="shared" si="175"/>
        <v>0</v>
      </c>
      <c r="AV333" s="37">
        <f t="shared" si="176"/>
        <v>0</v>
      </c>
      <c r="AW333" s="37">
        <f t="shared" si="177"/>
        <v>0</v>
      </c>
      <c r="AX333" s="37">
        <f t="shared" si="162"/>
        <v>0</v>
      </c>
      <c r="AY333" s="37"/>
      <c r="AZ333" s="37"/>
      <c r="BB333" s="37">
        <f t="shared" si="163"/>
        <v>0</v>
      </c>
      <c r="BC333" s="37">
        <f t="shared" si="164"/>
        <v>0</v>
      </c>
      <c r="BD333" s="37">
        <f t="shared" si="165"/>
        <v>0</v>
      </c>
      <c r="BE333" s="37">
        <f t="shared" si="166"/>
        <v>0</v>
      </c>
      <c r="BF333" s="37">
        <f t="shared" si="167"/>
        <v>0</v>
      </c>
      <c r="BG333" s="37">
        <f t="shared" si="168"/>
        <v>0</v>
      </c>
      <c r="BH333" s="37">
        <f t="shared" si="178"/>
        <v>0</v>
      </c>
      <c r="BJ333" s="37"/>
      <c r="BL333" s="37">
        <f>IF(Uttag!F333="",Uttag!E333,0)/IF(Uttag!$F$2=Listor!$B$5,I333,1)</f>
        <v>0</v>
      </c>
      <c r="BM333" s="37">
        <f>Uttag!F333/IF(Uttag!$F$2=Listor!$B$5,I333,1)</f>
        <v>0</v>
      </c>
      <c r="BO333" s="81">
        <f t="shared" si="169"/>
        <v>8</v>
      </c>
      <c r="BP333" s="37">
        <f>IF(OR(BO333&gt;=10,BO333&lt;=4),Indata!$B$9,Indata!$B$10)</f>
        <v>0</v>
      </c>
    </row>
    <row r="334" spans="4:68" x14ac:dyDescent="0.25">
      <c r="D334" s="148">
        <f t="shared" si="179"/>
        <v>45529</v>
      </c>
      <c r="E334" s="140"/>
      <c r="F334" s="141"/>
      <c r="G334" s="148"/>
      <c r="H334" s="37">
        <f t="shared" si="170"/>
        <v>0</v>
      </c>
      <c r="I334" s="81">
        <f>24+SUMIFS(Listor!$C$16:$C$17,Listor!$B$16:$B$17,Uttag!D334)</f>
        <v>24</v>
      </c>
      <c r="J334" s="37">
        <f t="shared" si="152"/>
        <v>0</v>
      </c>
      <c r="L334" s="160"/>
      <c r="M334" s="207">
        <v>1</v>
      </c>
      <c r="N334" s="207">
        <v>0</v>
      </c>
      <c r="O334" s="151"/>
      <c r="P334" s="166"/>
      <c r="Q334" s="167"/>
      <c r="S334" s="37">
        <f t="shared" si="151"/>
        <v>0</v>
      </c>
      <c r="U334" s="37">
        <f>(M334+(1-M334)*(1-N334))*L334*_xlfn.XLOOKUP(BO334,Priser!$A$4:$A$15,Priser!$J$4:$J$15)</f>
        <v>0</v>
      </c>
      <c r="V334" s="37">
        <f>AQ334*(SUMIFS(Priser!$J$4:$J$15,Priser!$A$4:$A$15,BO334)-(SUMIFS(Priser!$H$4:$H$15,Priser!$A$4:$A$15,BO334)/SUMIFS(Priser!$I$4:$I$15,Priser!$A$4:$A$15,BO334)))+AP334*(SUMIFS(Priser!$J$4:$J$15,Priser!$A$4:$A$15,BO334)-Priser!$E$6/SUMIFS(Priser!$I$4:$I$15,Priser!$A$4:$A$15,BO334))+AO334*(SUMIFS(Priser!$J$4:$J$15,Priser!$A$4:$A$15,BO334)-Priser!$D$5/SUMIFS(Priser!$I$4:$I$15,Priser!$A$4:$A$15,BO334))+AN334*(SUMIFS(Priser!$J$4:$J$15,Priser!$A$4:$A$15,BO334)-Priser!$C$4/SUMIFS(Priser!$I$4:$I$15,Priser!$A$4:$A$15,BO334))+AM334*(SUMIFS(Priser!$J$4:$J$15,Priser!$A$4:$A$15,BO334)-Priser!$B$4/SUMIFS(Priser!$I$4:$I$15,Priser!$A$4:$A$15,BO334))</f>
        <v>0</v>
      </c>
      <c r="W334" s="37">
        <f t="shared" si="171"/>
        <v>0</v>
      </c>
      <c r="X334" s="37"/>
      <c r="AA334" s="37">
        <f t="shared" si="153"/>
        <v>0</v>
      </c>
      <c r="AB334" s="37">
        <f t="shared" si="150"/>
        <v>0</v>
      </c>
      <c r="AC334" s="37">
        <f t="shared" si="154"/>
        <v>0</v>
      </c>
      <c r="AD334" s="37">
        <f t="shared" si="172"/>
        <v>0</v>
      </c>
      <c r="AE334" s="37">
        <f>IF(AD334&gt;=Priser!$L$7,Priser!$M$7,IF(AD334&gt;=Priser!$L$6,Priser!$M$6,IF(AD334&gt;=Priser!$L$5,Priser!$M$5,IF(AD334&gt;=Priser!$L$4,Priser!$M$4))))</f>
        <v>0</v>
      </c>
      <c r="AF334" s="37">
        <f>AE334*SUMIFS(Priser!$J$4:$J$15,Priser!$A$4:$A$15,$BO334)*AB334</f>
        <v>0</v>
      </c>
      <c r="AG334" s="37">
        <f t="shared" si="173"/>
        <v>0</v>
      </c>
      <c r="AH334" s="37">
        <f>IF(AG334&gt;=Priser!$N$7,Priser!$O$7,IF(AG334&gt;=Priser!$N$6,Priser!$O$6,IF(AG334&gt;=Priser!$N$5,Priser!$O$5,IF(AG334&gt;=Priser!$N$4,Priser!$O$4))))</f>
        <v>0</v>
      </c>
      <c r="AI334" s="37">
        <f>AH334*SUMIFS(Priser!$J$4:$J$15,Priser!$A$4:$A$15,$BO334)*AC334</f>
        <v>0</v>
      </c>
      <c r="AJ334" s="37"/>
      <c r="AK334" s="37"/>
      <c r="AM334" s="37">
        <f t="shared" si="155"/>
        <v>0</v>
      </c>
      <c r="AN334" s="37">
        <f t="shared" si="156"/>
        <v>0</v>
      </c>
      <c r="AO334" s="37">
        <f t="shared" si="157"/>
        <v>0</v>
      </c>
      <c r="AP334" s="37">
        <f t="shared" si="158"/>
        <v>0</v>
      </c>
      <c r="AQ334" s="37">
        <f t="shared" si="159"/>
        <v>0</v>
      </c>
      <c r="AR334" s="37">
        <f t="shared" si="160"/>
        <v>0</v>
      </c>
      <c r="AS334" s="37">
        <f t="shared" si="161"/>
        <v>0</v>
      </c>
      <c r="AT334" s="37">
        <f t="shared" si="174"/>
        <v>0</v>
      </c>
      <c r="AU334" s="37">
        <f t="shared" si="175"/>
        <v>0</v>
      </c>
      <c r="AV334" s="37">
        <f t="shared" si="176"/>
        <v>0</v>
      </c>
      <c r="AW334" s="37">
        <f t="shared" si="177"/>
        <v>0</v>
      </c>
      <c r="AX334" s="37">
        <f t="shared" si="162"/>
        <v>0</v>
      </c>
      <c r="AY334" s="37"/>
      <c r="AZ334" s="37"/>
      <c r="BB334" s="37">
        <f t="shared" si="163"/>
        <v>0</v>
      </c>
      <c r="BC334" s="37">
        <f t="shared" si="164"/>
        <v>0</v>
      </c>
      <c r="BD334" s="37">
        <f t="shared" si="165"/>
        <v>0</v>
      </c>
      <c r="BE334" s="37">
        <f t="shared" si="166"/>
        <v>0</v>
      </c>
      <c r="BF334" s="37">
        <f t="shared" si="167"/>
        <v>0</v>
      </c>
      <c r="BG334" s="37">
        <f t="shared" si="168"/>
        <v>0</v>
      </c>
      <c r="BH334" s="37">
        <f t="shared" si="178"/>
        <v>0</v>
      </c>
      <c r="BJ334" s="37"/>
      <c r="BL334" s="37">
        <f>IF(Uttag!F334="",Uttag!E334,0)/IF(Uttag!$F$2=Listor!$B$5,I334,1)</f>
        <v>0</v>
      </c>
      <c r="BM334" s="37">
        <f>Uttag!F334/IF(Uttag!$F$2=Listor!$B$5,I334,1)</f>
        <v>0</v>
      </c>
      <c r="BO334" s="81">
        <f t="shared" si="169"/>
        <v>8</v>
      </c>
      <c r="BP334" s="37">
        <f>IF(OR(BO334&gt;=10,BO334&lt;=4),Indata!$B$9,Indata!$B$10)</f>
        <v>0</v>
      </c>
    </row>
    <row r="335" spans="4:68" x14ac:dyDescent="0.25">
      <c r="D335" s="148">
        <f t="shared" si="179"/>
        <v>45530</v>
      </c>
      <c r="E335" s="140"/>
      <c r="F335" s="141"/>
      <c r="G335" s="148"/>
      <c r="H335" s="37">
        <f t="shared" si="170"/>
        <v>0</v>
      </c>
      <c r="I335" s="81">
        <f>24+SUMIFS(Listor!$C$16:$C$17,Listor!$B$16:$B$17,Uttag!D335)</f>
        <v>24</v>
      </c>
      <c r="J335" s="37">
        <f t="shared" si="152"/>
        <v>0</v>
      </c>
      <c r="L335" s="160"/>
      <c r="M335" s="207">
        <v>1</v>
      </c>
      <c r="N335" s="207">
        <v>0</v>
      </c>
      <c r="O335" s="151"/>
      <c r="P335" s="166"/>
      <c r="Q335" s="167"/>
      <c r="S335" s="37">
        <f t="shared" si="151"/>
        <v>0</v>
      </c>
      <c r="U335" s="37">
        <f>(M335+(1-M335)*(1-N335))*L335*_xlfn.XLOOKUP(BO335,Priser!$A$4:$A$15,Priser!$J$4:$J$15)</f>
        <v>0</v>
      </c>
      <c r="V335" s="37">
        <f>AQ335*(SUMIFS(Priser!$J$4:$J$15,Priser!$A$4:$A$15,BO335)-(SUMIFS(Priser!$H$4:$H$15,Priser!$A$4:$A$15,BO335)/SUMIFS(Priser!$I$4:$I$15,Priser!$A$4:$A$15,BO335)))+AP335*(SUMIFS(Priser!$J$4:$J$15,Priser!$A$4:$A$15,BO335)-Priser!$E$6/SUMIFS(Priser!$I$4:$I$15,Priser!$A$4:$A$15,BO335))+AO335*(SUMIFS(Priser!$J$4:$J$15,Priser!$A$4:$A$15,BO335)-Priser!$D$5/SUMIFS(Priser!$I$4:$I$15,Priser!$A$4:$A$15,BO335))+AN335*(SUMIFS(Priser!$J$4:$J$15,Priser!$A$4:$A$15,BO335)-Priser!$C$4/SUMIFS(Priser!$I$4:$I$15,Priser!$A$4:$A$15,BO335))+AM335*(SUMIFS(Priser!$J$4:$J$15,Priser!$A$4:$A$15,BO335)-Priser!$B$4/SUMIFS(Priser!$I$4:$I$15,Priser!$A$4:$A$15,BO335))</f>
        <v>0</v>
      </c>
      <c r="W335" s="37">
        <f t="shared" si="171"/>
        <v>0</v>
      </c>
      <c r="X335" s="37"/>
      <c r="AA335" s="37">
        <f t="shared" si="153"/>
        <v>0</v>
      </c>
      <c r="AB335" s="37">
        <f t="shared" si="150"/>
        <v>0</v>
      </c>
      <c r="AC335" s="37">
        <f t="shared" si="154"/>
        <v>0</v>
      </c>
      <c r="AD335" s="37">
        <f t="shared" si="172"/>
        <v>0</v>
      </c>
      <c r="AE335" s="37">
        <f>IF(AD335&gt;=Priser!$L$7,Priser!$M$7,IF(AD335&gt;=Priser!$L$6,Priser!$M$6,IF(AD335&gt;=Priser!$L$5,Priser!$M$5,IF(AD335&gt;=Priser!$L$4,Priser!$M$4))))</f>
        <v>0</v>
      </c>
      <c r="AF335" s="37">
        <f>AE335*SUMIFS(Priser!$J$4:$J$15,Priser!$A$4:$A$15,$BO335)*AB335</f>
        <v>0</v>
      </c>
      <c r="AG335" s="37">
        <f t="shared" si="173"/>
        <v>0</v>
      </c>
      <c r="AH335" s="37">
        <f>IF(AG335&gt;=Priser!$N$7,Priser!$O$7,IF(AG335&gt;=Priser!$N$6,Priser!$O$6,IF(AG335&gt;=Priser!$N$5,Priser!$O$5,IF(AG335&gt;=Priser!$N$4,Priser!$O$4))))</f>
        <v>0</v>
      </c>
      <c r="AI335" s="37">
        <f>AH335*SUMIFS(Priser!$J$4:$J$15,Priser!$A$4:$A$15,$BO335)*AC335</f>
        <v>0</v>
      </c>
      <c r="AJ335" s="37"/>
      <c r="AK335" s="37"/>
      <c r="AM335" s="37">
        <f t="shared" si="155"/>
        <v>0</v>
      </c>
      <c r="AN335" s="37">
        <f t="shared" si="156"/>
        <v>0</v>
      </c>
      <c r="AO335" s="37">
        <f t="shared" si="157"/>
        <v>0</v>
      </c>
      <c r="AP335" s="37">
        <f t="shared" si="158"/>
        <v>0</v>
      </c>
      <c r="AQ335" s="37">
        <f t="shared" si="159"/>
        <v>0</v>
      </c>
      <c r="AR335" s="37">
        <f t="shared" si="160"/>
        <v>0</v>
      </c>
      <c r="AS335" s="37">
        <f t="shared" si="161"/>
        <v>0</v>
      </c>
      <c r="AT335" s="37">
        <f t="shared" si="174"/>
        <v>0</v>
      </c>
      <c r="AU335" s="37">
        <f t="shared" si="175"/>
        <v>0</v>
      </c>
      <c r="AV335" s="37">
        <f t="shared" si="176"/>
        <v>0</v>
      </c>
      <c r="AW335" s="37">
        <f t="shared" si="177"/>
        <v>0</v>
      </c>
      <c r="AX335" s="37">
        <f t="shared" si="162"/>
        <v>0</v>
      </c>
      <c r="AY335" s="37"/>
      <c r="AZ335" s="37"/>
      <c r="BB335" s="37">
        <f t="shared" si="163"/>
        <v>0</v>
      </c>
      <c r="BC335" s="37">
        <f t="shared" si="164"/>
        <v>0</v>
      </c>
      <c r="BD335" s="37">
        <f t="shared" si="165"/>
        <v>0</v>
      </c>
      <c r="BE335" s="37">
        <f t="shared" si="166"/>
        <v>0</v>
      </c>
      <c r="BF335" s="37">
        <f t="shared" si="167"/>
        <v>0</v>
      </c>
      <c r="BG335" s="37">
        <f t="shared" si="168"/>
        <v>0</v>
      </c>
      <c r="BH335" s="37">
        <f t="shared" si="178"/>
        <v>0</v>
      </c>
      <c r="BJ335" s="37"/>
      <c r="BL335" s="37">
        <f>IF(Uttag!F335="",Uttag!E335,0)/IF(Uttag!$F$2=Listor!$B$5,I335,1)</f>
        <v>0</v>
      </c>
      <c r="BM335" s="37">
        <f>Uttag!F335/IF(Uttag!$F$2=Listor!$B$5,I335,1)</f>
        <v>0</v>
      </c>
      <c r="BO335" s="81">
        <f t="shared" si="169"/>
        <v>8</v>
      </c>
      <c r="BP335" s="37">
        <f>IF(OR(BO335&gt;=10,BO335&lt;=4),Indata!$B$9,Indata!$B$10)</f>
        <v>0</v>
      </c>
    </row>
    <row r="336" spans="4:68" x14ac:dyDescent="0.25">
      <c r="D336" s="148">
        <f t="shared" si="179"/>
        <v>45531</v>
      </c>
      <c r="E336" s="140"/>
      <c r="F336" s="141"/>
      <c r="G336" s="148"/>
      <c r="H336" s="37">
        <f t="shared" si="170"/>
        <v>0</v>
      </c>
      <c r="I336" s="81">
        <f>24+SUMIFS(Listor!$C$16:$C$17,Listor!$B$16:$B$17,Uttag!D336)</f>
        <v>24</v>
      </c>
      <c r="J336" s="37">
        <f t="shared" si="152"/>
        <v>0</v>
      </c>
      <c r="L336" s="160"/>
      <c r="M336" s="207">
        <v>1</v>
      </c>
      <c r="N336" s="207">
        <v>0</v>
      </c>
      <c r="O336" s="151"/>
      <c r="P336" s="166"/>
      <c r="Q336" s="167"/>
      <c r="S336" s="37">
        <f t="shared" si="151"/>
        <v>0</v>
      </c>
      <c r="U336" s="37">
        <f>(M336+(1-M336)*(1-N336))*L336*_xlfn.XLOOKUP(BO336,Priser!$A$4:$A$15,Priser!$J$4:$J$15)</f>
        <v>0</v>
      </c>
      <c r="V336" s="37">
        <f>AQ336*(SUMIFS(Priser!$J$4:$J$15,Priser!$A$4:$A$15,BO336)-(SUMIFS(Priser!$H$4:$H$15,Priser!$A$4:$A$15,BO336)/SUMIFS(Priser!$I$4:$I$15,Priser!$A$4:$A$15,BO336)))+AP336*(SUMIFS(Priser!$J$4:$J$15,Priser!$A$4:$A$15,BO336)-Priser!$E$6/SUMIFS(Priser!$I$4:$I$15,Priser!$A$4:$A$15,BO336))+AO336*(SUMIFS(Priser!$J$4:$J$15,Priser!$A$4:$A$15,BO336)-Priser!$D$5/SUMIFS(Priser!$I$4:$I$15,Priser!$A$4:$A$15,BO336))+AN336*(SUMIFS(Priser!$J$4:$J$15,Priser!$A$4:$A$15,BO336)-Priser!$C$4/SUMIFS(Priser!$I$4:$I$15,Priser!$A$4:$A$15,BO336))+AM336*(SUMIFS(Priser!$J$4:$J$15,Priser!$A$4:$A$15,BO336)-Priser!$B$4/SUMIFS(Priser!$I$4:$I$15,Priser!$A$4:$A$15,BO336))</f>
        <v>0</v>
      </c>
      <c r="W336" s="37">
        <f t="shared" si="171"/>
        <v>0</v>
      </c>
      <c r="X336" s="37"/>
      <c r="AA336" s="37">
        <f t="shared" si="153"/>
        <v>0</v>
      </c>
      <c r="AB336" s="37">
        <f t="shared" si="150"/>
        <v>0</v>
      </c>
      <c r="AC336" s="37">
        <f t="shared" si="154"/>
        <v>0</v>
      </c>
      <c r="AD336" s="37">
        <f t="shared" si="172"/>
        <v>0</v>
      </c>
      <c r="AE336" s="37">
        <f>IF(AD336&gt;=Priser!$L$7,Priser!$M$7,IF(AD336&gt;=Priser!$L$6,Priser!$M$6,IF(AD336&gt;=Priser!$L$5,Priser!$M$5,IF(AD336&gt;=Priser!$L$4,Priser!$M$4))))</f>
        <v>0</v>
      </c>
      <c r="AF336" s="37">
        <f>AE336*SUMIFS(Priser!$J$4:$J$15,Priser!$A$4:$A$15,$BO336)*AB336</f>
        <v>0</v>
      </c>
      <c r="AG336" s="37">
        <f t="shared" si="173"/>
        <v>0</v>
      </c>
      <c r="AH336" s="37">
        <f>IF(AG336&gt;=Priser!$N$7,Priser!$O$7,IF(AG336&gt;=Priser!$N$6,Priser!$O$6,IF(AG336&gt;=Priser!$N$5,Priser!$O$5,IF(AG336&gt;=Priser!$N$4,Priser!$O$4))))</f>
        <v>0</v>
      </c>
      <c r="AI336" s="37">
        <f>AH336*SUMIFS(Priser!$J$4:$J$15,Priser!$A$4:$A$15,$BO336)*AC336</f>
        <v>0</v>
      </c>
      <c r="AJ336" s="37"/>
      <c r="AK336" s="37"/>
      <c r="AM336" s="37">
        <f t="shared" si="155"/>
        <v>0</v>
      </c>
      <c r="AN336" s="37">
        <f t="shared" si="156"/>
        <v>0</v>
      </c>
      <c r="AO336" s="37">
        <f t="shared" si="157"/>
        <v>0</v>
      </c>
      <c r="AP336" s="37">
        <f t="shared" si="158"/>
        <v>0</v>
      </c>
      <c r="AQ336" s="37">
        <f t="shared" si="159"/>
        <v>0</v>
      </c>
      <c r="AR336" s="37">
        <f t="shared" si="160"/>
        <v>0</v>
      </c>
      <c r="AS336" s="37">
        <f t="shared" si="161"/>
        <v>0</v>
      </c>
      <c r="AT336" s="37">
        <f t="shared" si="174"/>
        <v>0</v>
      </c>
      <c r="AU336" s="37">
        <f t="shared" si="175"/>
        <v>0</v>
      </c>
      <c r="AV336" s="37">
        <f t="shared" si="176"/>
        <v>0</v>
      </c>
      <c r="AW336" s="37">
        <f t="shared" si="177"/>
        <v>0</v>
      </c>
      <c r="AX336" s="37">
        <f t="shared" si="162"/>
        <v>0</v>
      </c>
      <c r="AY336" s="37"/>
      <c r="AZ336" s="37"/>
      <c r="BB336" s="37">
        <f t="shared" si="163"/>
        <v>0</v>
      </c>
      <c r="BC336" s="37">
        <f t="shared" si="164"/>
        <v>0</v>
      </c>
      <c r="BD336" s="37">
        <f t="shared" si="165"/>
        <v>0</v>
      </c>
      <c r="BE336" s="37">
        <f t="shared" si="166"/>
        <v>0</v>
      </c>
      <c r="BF336" s="37">
        <f t="shared" si="167"/>
        <v>0</v>
      </c>
      <c r="BG336" s="37">
        <f t="shared" si="168"/>
        <v>0</v>
      </c>
      <c r="BH336" s="37">
        <f t="shared" si="178"/>
        <v>0</v>
      </c>
      <c r="BJ336" s="37"/>
      <c r="BL336" s="37">
        <f>IF(Uttag!F336="",Uttag!E336,0)/IF(Uttag!$F$2=Listor!$B$5,I336,1)</f>
        <v>0</v>
      </c>
      <c r="BM336" s="37">
        <f>Uttag!F336/IF(Uttag!$F$2=Listor!$B$5,I336,1)</f>
        <v>0</v>
      </c>
      <c r="BO336" s="81">
        <f t="shared" si="169"/>
        <v>8</v>
      </c>
      <c r="BP336" s="37">
        <f>IF(OR(BO336&gt;=10,BO336&lt;=4),Indata!$B$9,Indata!$B$10)</f>
        <v>0</v>
      </c>
    </row>
    <row r="337" spans="4:68" x14ac:dyDescent="0.25">
      <c r="D337" s="148">
        <f t="shared" si="179"/>
        <v>45532</v>
      </c>
      <c r="E337" s="140"/>
      <c r="F337" s="141"/>
      <c r="G337" s="148"/>
      <c r="H337" s="37">
        <f t="shared" si="170"/>
        <v>0</v>
      </c>
      <c r="I337" s="81">
        <f>24+SUMIFS(Listor!$C$16:$C$17,Listor!$B$16:$B$17,Uttag!D337)</f>
        <v>24</v>
      </c>
      <c r="J337" s="37">
        <f t="shared" si="152"/>
        <v>0</v>
      </c>
      <c r="L337" s="160"/>
      <c r="M337" s="207">
        <v>1</v>
      </c>
      <c r="N337" s="207">
        <v>0</v>
      </c>
      <c r="O337" s="151"/>
      <c r="P337" s="166"/>
      <c r="Q337" s="167"/>
      <c r="S337" s="37">
        <f t="shared" si="151"/>
        <v>0</v>
      </c>
      <c r="U337" s="37">
        <f>(M337+(1-M337)*(1-N337))*L337*_xlfn.XLOOKUP(BO337,Priser!$A$4:$A$15,Priser!$J$4:$J$15)</f>
        <v>0</v>
      </c>
      <c r="V337" s="37">
        <f>AQ337*(SUMIFS(Priser!$J$4:$J$15,Priser!$A$4:$A$15,BO337)-(SUMIFS(Priser!$H$4:$H$15,Priser!$A$4:$A$15,BO337)/SUMIFS(Priser!$I$4:$I$15,Priser!$A$4:$A$15,BO337)))+AP337*(SUMIFS(Priser!$J$4:$J$15,Priser!$A$4:$A$15,BO337)-Priser!$E$6/SUMIFS(Priser!$I$4:$I$15,Priser!$A$4:$A$15,BO337))+AO337*(SUMIFS(Priser!$J$4:$J$15,Priser!$A$4:$A$15,BO337)-Priser!$D$5/SUMIFS(Priser!$I$4:$I$15,Priser!$A$4:$A$15,BO337))+AN337*(SUMIFS(Priser!$J$4:$J$15,Priser!$A$4:$A$15,BO337)-Priser!$C$4/SUMIFS(Priser!$I$4:$I$15,Priser!$A$4:$A$15,BO337))+AM337*(SUMIFS(Priser!$J$4:$J$15,Priser!$A$4:$A$15,BO337)-Priser!$B$4/SUMIFS(Priser!$I$4:$I$15,Priser!$A$4:$A$15,BO337))</f>
        <v>0</v>
      </c>
      <c r="W337" s="37">
        <f t="shared" si="171"/>
        <v>0</v>
      </c>
      <c r="X337" s="37"/>
      <c r="AA337" s="37">
        <f t="shared" si="153"/>
        <v>0</v>
      </c>
      <c r="AB337" s="37">
        <f t="shared" si="150"/>
        <v>0</v>
      </c>
      <c r="AC337" s="37">
        <f t="shared" si="154"/>
        <v>0</v>
      </c>
      <c r="AD337" s="37">
        <f t="shared" si="172"/>
        <v>0</v>
      </c>
      <c r="AE337" s="37">
        <f>IF(AD337&gt;=Priser!$L$7,Priser!$M$7,IF(AD337&gt;=Priser!$L$6,Priser!$M$6,IF(AD337&gt;=Priser!$L$5,Priser!$M$5,IF(AD337&gt;=Priser!$L$4,Priser!$M$4))))</f>
        <v>0</v>
      </c>
      <c r="AF337" s="37">
        <f>AE337*SUMIFS(Priser!$J$4:$J$15,Priser!$A$4:$A$15,$BO337)*AB337</f>
        <v>0</v>
      </c>
      <c r="AG337" s="37">
        <f t="shared" si="173"/>
        <v>0</v>
      </c>
      <c r="AH337" s="37">
        <f>IF(AG337&gt;=Priser!$N$7,Priser!$O$7,IF(AG337&gt;=Priser!$N$6,Priser!$O$6,IF(AG337&gt;=Priser!$N$5,Priser!$O$5,IF(AG337&gt;=Priser!$N$4,Priser!$O$4))))</f>
        <v>0</v>
      </c>
      <c r="AI337" s="37">
        <f>AH337*SUMIFS(Priser!$J$4:$J$15,Priser!$A$4:$A$15,$BO337)*AC337</f>
        <v>0</v>
      </c>
      <c r="AJ337" s="37"/>
      <c r="AK337" s="37"/>
      <c r="AM337" s="37">
        <f t="shared" si="155"/>
        <v>0</v>
      </c>
      <c r="AN337" s="37">
        <f t="shared" si="156"/>
        <v>0</v>
      </c>
      <c r="AO337" s="37">
        <f t="shared" si="157"/>
        <v>0</v>
      </c>
      <c r="AP337" s="37">
        <f t="shared" si="158"/>
        <v>0</v>
      </c>
      <c r="AQ337" s="37">
        <f t="shared" si="159"/>
        <v>0</v>
      </c>
      <c r="AR337" s="37">
        <f t="shared" si="160"/>
        <v>0</v>
      </c>
      <c r="AS337" s="37">
        <f t="shared" si="161"/>
        <v>0</v>
      </c>
      <c r="AT337" s="37">
        <f t="shared" si="174"/>
        <v>0</v>
      </c>
      <c r="AU337" s="37">
        <f t="shared" si="175"/>
        <v>0</v>
      </c>
      <c r="AV337" s="37">
        <f t="shared" si="176"/>
        <v>0</v>
      </c>
      <c r="AW337" s="37">
        <f t="shared" si="177"/>
        <v>0</v>
      </c>
      <c r="AX337" s="37">
        <f t="shared" si="162"/>
        <v>0</v>
      </c>
      <c r="AY337" s="37"/>
      <c r="AZ337" s="37"/>
      <c r="BB337" s="37">
        <f t="shared" si="163"/>
        <v>0</v>
      </c>
      <c r="BC337" s="37">
        <f t="shared" si="164"/>
        <v>0</v>
      </c>
      <c r="BD337" s="37">
        <f t="shared" si="165"/>
        <v>0</v>
      </c>
      <c r="BE337" s="37">
        <f t="shared" si="166"/>
        <v>0</v>
      </c>
      <c r="BF337" s="37">
        <f t="shared" si="167"/>
        <v>0</v>
      </c>
      <c r="BG337" s="37">
        <f t="shared" si="168"/>
        <v>0</v>
      </c>
      <c r="BH337" s="37">
        <f t="shared" si="178"/>
        <v>0</v>
      </c>
      <c r="BJ337" s="37"/>
      <c r="BL337" s="37">
        <f>IF(Uttag!F337="",Uttag!E337,0)/IF(Uttag!$F$2=Listor!$B$5,I337,1)</f>
        <v>0</v>
      </c>
      <c r="BM337" s="37">
        <f>Uttag!F337/IF(Uttag!$F$2=Listor!$B$5,I337,1)</f>
        <v>0</v>
      </c>
      <c r="BO337" s="81">
        <f t="shared" si="169"/>
        <v>8</v>
      </c>
      <c r="BP337" s="37">
        <f>IF(OR(BO337&gt;=10,BO337&lt;=4),Indata!$B$9,Indata!$B$10)</f>
        <v>0</v>
      </c>
    </row>
    <row r="338" spans="4:68" x14ac:dyDescent="0.25">
      <c r="D338" s="148">
        <f t="shared" si="179"/>
        <v>45533</v>
      </c>
      <c r="E338" s="140"/>
      <c r="F338" s="141"/>
      <c r="G338" s="148"/>
      <c r="H338" s="37">
        <f t="shared" si="170"/>
        <v>0</v>
      </c>
      <c r="I338" s="81">
        <f>24+SUMIFS(Listor!$C$16:$C$17,Listor!$B$16:$B$17,Uttag!D338)</f>
        <v>24</v>
      </c>
      <c r="J338" s="37">
        <f t="shared" si="152"/>
        <v>0</v>
      </c>
      <c r="L338" s="160"/>
      <c r="M338" s="207">
        <v>1</v>
      </c>
      <c r="N338" s="207">
        <v>0</v>
      </c>
      <c r="O338" s="151"/>
      <c r="P338" s="166"/>
      <c r="Q338" s="167"/>
      <c r="S338" s="37">
        <f t="shared" si="151"/>
        <v>0</v>
      </c>
      <c r="U338" s="37">
        <f>(M338+(1-M338)*(1-N338))*L338*_xlfn.XLOOKUP(BO338,Priser!$A$4:$A$15,Priser!$J$4:$J$15)</f>
        <v>0</v>
      </c>
      <c r="V338" s="37">
        <f>AQ338*(SUMIFS(Priser!$J$4:$J$15,Priser!$A$4:$A$15,BO338)-(SUMIFS(Priser!$H$4:$H$15,Priser!$A$4:$A$15,BO338)/SUMIFS(Priser!$I$4:$I$15,Priser!$A$4:$A$15,BO338)))+AP338*(SUMIFS(Priser!$J$4:$J$15,Priser!$A$4:$A$15,BO338)-Priser!$E$6/SUMIFS(Priser!$I$4:$I$15,Priser!$A$4:$A$15,BO338))+AO338*(SUMIFS(Priser!$J$4:$J$15,Priser!$A$4:$A$15,BO338)-Priser!$D$5/SUMIFS(Priser!$I$4:$I$15,Priser!$A$4:$A$15,BO338))+AN338*(SUMIFS(Priser!$J$4:$J$15,Priser!$A$4:$A$15,BO338)-Priser!$C$4/SUMIFS(Priser!$I$4:$I$15,Priser!$A$4:$A$15,BO338))+AM338*(SUMIFS(Priser!$J$4:$J$15,Priser!$A$4:$A$15,BO338)-Priser!$B$4/SUMIFS(Priser!$I$4:$I$15,Priser!$A$4:$A$15,BO338))</f>
        <v>0</v>
      </c>
      <c r="W338" s="37">
        <f t="shared" si="171"/>
        <v>0</v>
      </c>
      <c r="X338" s="37"/>
      <c r="AA338" s="37">
        <f t="shared" si="153"/>
        <v>0</v>
      </c>
      <c r="AB338" s="37">
        <f t="shared" si="150"/>
        <v>0</v>
      </c>
      <c r="AC338" s="37">
        <f t="shared" si="154"/>
        <v>0</v>
      </c>
      <c r="AD338" s="37">
        <f t="shared" si="172"/>
        <v>0</v>
      </c>
      <c r="AE338" s="37">
        <f>IF(AD338&gt;=Priser!$L$7,Priser!$M$7,IF(AD338&gt;=Priser!$L$6,Priser!$M$6,IF(AD338&gt;=Priser!$L$5,Priser!$M$5,IF(AD338&gt;=Priser!$L$4,Priser!$M$4))))</f>
        <v>0</v>
      </c>
      <c r="AF338" s="37">
        <f>AE338*SUMIFS(Priser!$J$4:$J$15,Priser!$A$4:$A$15,$BO338)*AB338</f>
        <v>0</v>
      </c>
      <c r="AG338" s="37">
        <f t="shared" si="173"/>
        <v>0</v>
      </c>
      <c r="AH338" s="37">
        <f>IF(AG338&gt;=Priser!$N$7,Priser!$O$7,IF(AG338&gt;=Priser!$N$6,Priser!$O$6,IF(AG338&gt;=Priser!$N$5,Priser!$O$5,IF(AG338&gt;=Priser!$N$4,Priser!$O$4))))</f>
        <v>0</v>
      </c>
      <c r="AI338" s="37">
        <f>AH338*SUMIFS(Priser!$J$4:$J$15,Priser!$A$4:$A$15,$BO338)*AC338</f>
        <v>0</v>
      </c>
      <c r="AJ338" s="37"/>
      <c r="AK338" s="37"/>
      <c r="AM338" s="37">
        <f t="shared" si="155"/>
        <v>0</v>
      </c>
      <c r="AN338" s="37">
        <f t="shared" si="156"/>
        <v>0</v>
      </c>
      <c r="AO338" s="37">
        <f t="shared" si="157"/>
        <v>0</v>
      </c>
      <c r="AP338" s="37">
        <f t="shared" si="158"/>
        <v>0</v>
      </c>
      <c r="AQ338" s="37">
        <f t="shared" si="159"/>
        <v>0</v>
      </c>
      <c r="AR338" s="37">
        <f t="shared" si="160"/>
        <v>0</v>
      </c>
      <c r="AS338" s="37">
        <f t="shared" si="161"/>
        <v>0</v>
      </c>
      <c r="AT338" s="37">
        <f t="shared" si="174"/>
        <v>0</v>
      </c>
      <c r="AU338" s="37">
        <f t="shared" si="175"/>
        <v>0</v>
      </c>
      <c r="AV338" s="37">
        <f t="shared" si="176"/>
        <v>0</v>
      </c>
      <c r="AW338" s="37">
        <f t="shared" si="177"/>
        <v>0</v>
      </c>
      <c r="AX338" s="37">
        <f t="shared" si="162"/>
        <v>0</v>
      </c>
      <c r="AY338" s="37"/>
      <c r="AZ338" s="37"/>
      <c r="BB338" s="37">
        <f t="shared" si="163"/>
        <v>0</v>
      </c>
      <c r="BC338" s="37">
        <f t="shared" si="164"/>
        <v>0</v>
      </c>
      <c r="BD338" s="37">
        <f t="shared" si="165"/>
        <v>0</v>
      </c>
      <c r="BE338" s="37">
        <f t="shared" si="166"/>
        <v>0</v>
      </c>
      <c r="BF338" s="37">
        <f t="shared" si="167"/>
        <v>0</v>
      </c>
      <c r="BG338" s="37">
        <f t="shared" si="168"/>
        <v>0</v>
      </c>
      <c r="BH338" s="37">
        <f t="shared" si="178"/>
        <v>0</v>
      </c>
      <c r="BJ338" s="37"/>
      <c r="BL338" s="37">
        <f>IF(Uttag!F338="",Uttag!E338,0)/IF(Uttag!$F$2=Listor!$B$5,I338,1)</f>
        <v>0</v>
      </c>
      <c r="BM338" s="37">
        <f>Uttag!F338/IF(Uttag!$F$2=Listor!$B$5,I338,1)</f>
        <v>0</v>
      </c>
      <c r="BO338" s="81">
        <f t="shared" si="169"/>
        <v>8</v>
      </c>
      <c r="BP338" s="37">
        <f>IF(OR(BO338&gt;=10,BO338&lt;=4),Indata!$B$9,Indata!$B$10)</f>
        <v>0</v>
      </c>
    </row>
    <row r="339" spans="4:68" x14ac:dyDescent="0.25">
      <c r="D339" s="148">
        <f t="shared" si="179"/>
        <v>45534</v>
      </c>
      <c r="E339" s="140"/>
      <c r="F339" s="141"/>
      <c r="G339" s="148"/>
      <c r="H339" s="37">
        <f t="shared" si="170"/>
        <v>0</v>
      </c>
      <c r="I339" s="81">
        <f>24+SUMIFS(Listor!$C$16:$C$17,Listor!$B$16:$B$17,Uttag!D339)</f>
        <v>24</v>
      </c>
      <c r="J339" s="37">
        <f t="shared" si="152"/>
        <v>0</v>
      </c>
      <c r="L339" s="160"/>
      <c r="M339" s="207">
        <v>1</v>
      </c>
      <c r="N339" s="207">
        <v>0</v>
      </c>
      <c r="O339" s="151"/>
      <c r="P339" s="166"/>
      <c r="Q339" s="167"/>
      <c r="S339" s="37">
        <f t="shared" si="151"/>
        <v>0</v>
      </c>
      <c r="U339" s="37">
        <f>(M339+(1-M339)*(1-N339))*L339*_xlfn.XLOOKUP(BO339,Priser!$A$4:$A$15,Priser!$J$4:$J$15)</f>
        <v>0</v>
      </c>
      <c r="V339" s="37">
        <f>AQ339*(SUMIFS(Priser!$J$4:$J$15,Priser!$A$4:$A$15,BO339)-(SUMIFS(Priser!$H$4:$H$15,Priser!$A$4:$A$15,BO339)/SUMIFS(Priser!$I$4:$I$15,Priser!$A$4:$A$15,BO339)))+AP339*(SUMIFS(Priser!$J$4:$J$15,Priser!$A$4:$A$15,BO339)-Priser!$E$6/SUMIFS(Priser!$I$4:$I$15,Priser!$A$4:$A$15,BO339))+AO339*(SUMIFS(Priser!$J$4:$J$15,Priser!$A$4:$A$15,BO339)-Priser!$D$5/SUMIFS(Priser!$I$4:$I$15,Priser!$A$4:$A$15,BO339))+AN339*(SUMIFS(Priser!$J$4:$J$15,Priser!$A$4:$A$15,BO339)-Priser!$C$4/SUMIFS(Priser!$I$4:$I$15,Priser!$A$4:$A$15,BO339))+AM339*(SUMIFS(Priser!$J$4:$J$15,Priser!$A$4:$A$15,BO339)-Priser!$B$4/SUMIFS(Priser!$I$4:$I$15,Priser!$A$4:$A$15,BO339))</f>
        <v>0</v>
      </c>
      <c r="W339" s="37">
        <f t="shared" si="171"/>
        <v>0</v>
      </c>
      <c r="X339" s="37"/>
      <c r="AA339" s="37">
        <f t="shared" si="153"/>
        <v>0</v>
      </c>
      <c r="AB339" s="37">
        <f t="shared" si="150"/>
        <v>0</v>
      </c>
      <c r="AC339" s="37">
        <f t="shared" si="154"/>
        <v>0</v>
      </c>
      <c r="AD339" s="37">
        <f t="shared" si="172"/>
        <v>0</v>
      </c>
      <c r="AE339" s="37">
        <f>IF(AD339&gt;=Priser!$L$7,Priser!$M$7,IF(AD339&gt;=Priser!$L$6,Priser!$M$6,IF(AD339&gt;=Priser!$L$5,Priser!$M$5,IF(AD339&gt;=Priser!$L$4,Priser!$M$4))))</f>
        <v>0</v>
      </c>
      <c r="AF339" s="37">
        <f>AE339*SUMIFS(Priser!$J$4:$J$15,Priser!$A$4:$A$15,$BO339)*AB339</f>
        <v>0</v>
      </c>
      <c r="AG339" s="37">
        <f t="shared" si="173"/>
        <v>0</v>
      </c>
      <c r="AH339" s="37">
        <f>IF(AG339&gt;=Priser!$N$7,Priser!$O$7,IF(AG339&gt;=Priser!$N$6,Priser!$O$6,IF(AG339&gt;=Priser!$N$5,Priser!$O$5,IF(AG339&gt;=Priser!$N$4,Priser!$O$4))))</f>
        <v>0</v>
      </c>
      <c r="AI339" s="37">
        <f>AH339*SUMIFS(Priser!$J$4:$J$15,Priser!$A$4:$A$15,$BO339)*AC339</f>
        <v>0</v>
      </c>
      <c r="AJ339" s="37"/>
      <c r="AK339" s="37"/>
      <c r="AM339" s="37">
        <f t="shared" si="155"/>
        <v>0</v>
      </c>
      <c r="AN339" s="37">
        <f t="shared" si="156"/>
        <v>0</v>
      </c>
      <c r="AO339" s="37">
        <f t="shared" si="157"/>
        <v>0</v>
      </c>
      <c r="AP339" s="37">
        <f t="shared" si="158"/>
        <v>0</v>
      </c>
      <c r="AQ339" s="37">
        <f t="shared" si="159"/>
        <v>0</v>
      </c>
      <c r="AR339" s="37">
        <f t="shared" si="160"/>
        <v>0</v>
      </c>
      <c r="AS339" s="37">
        <f t="shared" si="161"/>
        <v>0</v>
      </c>
      <c r="AT339" s="37">
        <f t="shared" si="174"/>
        <v>0</v>
      </c>
      <c r="AU339" s="37">
        <f t="shared" si="175"/>
        <v>0</v>
      </c>
      <c r="AV339" s="37">
        <f t="shared" si="176"/>
        <v>0</v>
      </c>
      <c r="AW339" s="37">
        <f t="shared" si="177"/>
        <v>0</v>
      </c>
      <c r="AX339" s="37">
        <f t="shared" si="162"/>
        <v>0</v>
      </c>
      <c r="AY339" s="37"/>
      <c r="AZ339" s="37"/>
      <c r="BB339" s="37">
        <f t="shared" si="163"/>
        <v>0</v>
      </c>
      <c r="BC339" s="37">
        <f t="shared" si="164"/>
        <v>0</v>
      </c>
      <c r="BD339" s="37">
        <f t="shared" si="165"/>
        <v>0</v>
      </c>
      <c r="BE339" s="37">
        <f t="shared" si="166"/>
        <v>0</v>
      </c>
      <c r="BF339" s="37">
        <f t="shared" si="167"/>
        <v>0</v>
      </c>
      <c r="BG339" s="37">
        <f t="shared" si="168"/>
        <v>0</v>
      </c>
      <c r="BH339" s="37">
        <f t="shared" si="178"/>
        <v>0</v>
      </c>
      <c r="BJ339" s="37"/>
      <c r="BL339" s="37">
        <f>IF(Uttag!F339="",Uttag!E339,0)/IF(Uttag!$F$2=Listor!$B$5,I339,1)</f>
        <v>0</v>
      </c>
      <c r="BM339" s="37">
        <f>Uttag!F339/IF(Uttag!$F$2=Listor!$B$5,I339,1)</f>
        <v>0</v>
      </c>
      <c r="BO339" s="81">
        <f t="shared" si="169"/>
        <v>8</v>
      </c>
      <c r="BP339" s="37">
        <f>IF(OR(BO339&gt;=10,BO339&lt;=4),Indata!$B$9,Indata!$B$10)</f>
        <v>0</v>
      </c>
    </row>
    <row r="340" spans="4:68" x14ac:dyDescent="0.25">
      <c r="D340" s="148">
        <f t="shared" si="179"/>
        <v>45535</v>
      </c>
      <c r="E340" s="140"/>
      <c r="F340" s="141"/>
      <c r="G340" s="148"/>
      <c r="H340" s="37">
        <f t="shared" si="170"/>
        <v>0</v>
      </c>
      <c r="I340" s="81">
        <f>24+SUMIFS(Listor!$C$16:$C$17,Listor!$B$16:$B$17,Uttag!D340)</f>
        <v>24</v>
      </c>
      <c r="J340" s="37">
        <f t="shared" si="152"/>
        <v>0</v>
      </c>
      <c r="L340" s="160"/>
      <c r="M340" s="207">
        <v>1</v>
      </c>
      <c r="N340" s="207">
        <v>0</v>
      </c>
      <c r="O340" s="151"/>
      <c r="P340" s="166"/>
      <c r="Q340" s="167"/>
      <c r="S340" s="37">
        <f t="shared" si="151"/>
        <v>0</v>
      </c>
      <c r="U340" s="37">
        <f>(M340+(1-M340)*(1-N340))*L340*_xlfn.XLOOKUP(BO340,Priser!$A$4:$A$15,Priser!$J$4:$J$15)</f>
        <v>0</v>
      </c>
      <c r="V340" s="37">
        <f>AQ340*(SUMIFS(Priser!$J$4:$J$15,Priser!$A$4:$A$15,BO340)-(SUMIFS(Priser!$H$4:$H$15,Priser!$A$4:$A$15,BO340)/SUMIFS(Priser!$I$4:$I$15,Priser!$A$4:$A$15,BO340)))+AP340*(SUMIFS(Priser!$J$4:$J$15,Priser!$A$4:$A$15,BO340)-Priser!$E$6/SUMIFS(Priser!$I$4:$I$15,Priser!$A$4:$A$15,BO340))+AO340*(SUMIFS(Priser!$J$4:$J$15,Priser!$A$4:$A$15,BO340)-Priser!$D$5/SUMIFS(Priser!$I$4:$I$15,Priser!$A$4:$A$15,BO340))+AN340*(SUMIFS(Priser!$J$4:$J$15,Priser!$A$4:$A$15,BO340)-Priser!$C$4/SUMIFS(Priser!$I$4:$I$15,Priser!$A$4:$A$15,BO340))+AM340*(SUMIFS(Priser!$J$4:$J$15,Priser!$A$4:$A$15,BO340)-Priser!$B$4/SUMIFS(Priser!$I$4:$I$15,Priser!$A$4:$A$15,BO340))</f>
        <v>0</v>
      </c>
      <c r="W340" s="37">
        <f t="shared" si="171"/>
        <v>0</v>
      </c>
      <c r="X340" s="37"/>
      <c r="AA340" s="37">
        <f t="shared" si="153"/>
        <v>0</v>
      </c>
      <c r="AB340" s="37">
        <f t="shared" si="150"/>
        <v>0</v>
      </c>
      <c r="AC340" s="37">
        <f t="shared" si="154"/>
        <v>0</v>
      </c>
      <c r="AD340" s="37">
        <f t="shared" si="172"/>
        <v>0</v>
      </c>
      <c r="AE340" s="37">
        <f>IF(AD340&gt;=Priser!$L$7,Priser!$M$7,IF(AD340&gt;=Priser!$L$6,Priser!$M$6,IF(AD340&gt;=Priser!$L$5,Priser!$M$5,IF(AD340&gt;=Priser!$L$4,Priser!$M$4))))</f>
        <v>0</v>
      </c>
      <c r="AF340" s="37">
        <f>AE340*SUMIFS(Priser!$J$4:$J$15,Priser!$A$4:$A$15,$BO340)*AB340</f>
        <v>0</v>
      </c>
      <c r="AG340" s="37">
        <f t="shared" si="173"/>
        <v>0</v>
      </c>
      <c r="AH340" s="37">
        <f>IF(AG340&gt;=Priser!$N$7,Priser!$O$7,IF(AG340&gt;=Priser!$N$6,Priser!$O$6,IF(AG340&gt;=Priser!$N$5,Priser!$O$5,IF(AG340&gt;=Priser!$N$4,Priser!$O$4))))</f>
        <v>0</v>
      </c>
      <c r="AI340" s="37">
        <f>AH340*SUMIFS(Priser!$J$4:$J$15,Priser!$A$4:$A$15,$BO340)*AC340</f>
        <v>0</v>
      </c>
      <c r="AJ340" s="37"/>
      <c r="AK340" s="37"/>
      <c r="AM340" s="37">
        <f t="shared" si="155"/>
        <v>0</v>
      </c>
      <c r="AN340" s="37">
        <f t="shared" si="156"/>
        <v>0</v>
      </c>
      <c r="AO340" s="37">
        <f t="shared" si="157"/>
        <v>0</v>
      </c>
      <c r="AP340" s="37">
        <f t="shared" si="158"/>
        <v>0</v>
      </c>
      <c r="AQ340" s="37">
        <f t="shared" si="159"/>
        <v>0</v>
      </c>
      <c r="AR340" s="37">
        <f t="shared" si="160"/>
        <v>0</v>
      </c>
      <c r="AS340" s="37">
        <f t="shared" si="161"/>
        <v>0</v>
      </c>
      <c r="AT340" s="37">
        <f t="shared" si="174"/>
        <v>0</v>
      </c>
      <c r="AU340" s="37">
        <f t="shared" si="175"/>
        <v>0</v>
      </c>
      <c r="AV340" s="37">
        <f t="shared" si="176"/>
        <v>0</v>
      </c>
      <c r="AW340" s="37">
        <f t="shared" si="177"/>
        <v>0</v>
      </c>
      <c r="AX340" s="37">
        <f t="shared" si="162"/>
        <v>0</v>
      </c>
      <c r="AY340" s="37"/>
      <c r="AZ340" s="37"/>
      <c r="BB340" s="37">
        <f t="shared" si="163"/>
        <v>0</v>
      </c>
      <c r="BC340" s="37">
        <f t="shared" si="164"/>
        <v>0</v>
      </c>
      <c r="BD340" s="37">
        <f t="shared" si="165"/>
        <v>0</v>
      </c>
      <c r="BE340" s="37">
        <f t="shared" si="166"/>
        <v>0</v>
      </c>
      <c r="BF340" s="37">
        <f t="shared" si="167"/>
        <v>0</v>
      </c>
      <c r="BG340" s="37">
        <f t="shared" si="168"/>
        <v>0</v>
      </c>
      <c r="BH340" s="37">
        <f t="shared" si="178"/>
        <v>0</v>
      </c>
      <c r="BJ340" s="37"/>
      <c r="BL340" s="37">
        <f>IF(Uttag!F340="",Uttag!E340,0)/IF(Uttag!$F$2=Listor!$B$5,I340,1)</f>
        <v>0</v>
      </c>
      <c r="BM340" s="37">
        <f>Uttag!F340/IF(Uttag!$F$2=Listor!$B$5,I340,1)</f>
        <v>0</v>
      </c>
      <c r="BO340" s="81">
        <f t="shared" si="169"/>
        <v>8</v>
      </c>
      <c r="BP340" s="37">
        <f>IF(OR(BO340&gt;=10,BO340&lt;=4),Indata!$B$9,Indata!$B$10)</f>
        <v>0</v>
      </c>
    </row>
    <row r="341" spans="4:68" x14ac:dyDescent="0.25">
      <c r="D341" s="148">
        <f t="shared" si="179"/>
        <v>45536</v>
      </c>
      <c r="E341" s="140"/>
      <c r="F341" s="141"/>
      <c r="G341" s="148"/>
      <c r="H341" s="37">
        <f t="shared" si="170"/>
        <v>0</v>
      </c>
      <c r="I341" s="81">
        <f>24+SUMIFS(Listor!$C$16:$C$17,Listor!$B$16:$B$17,Uttag!D341)</f>
        <v>24</v>
      </c>
      <c r="J341" s="37">
        <f t="shared" si="152"/>
        <v>0</v>
      </c>
      <c r="L341" s="160"/>
      <c r="M341" s="207">
        <v>1</v>
      </c>
      <c r="N341" s="207">
        <v>0</v>
      </c>
      <c r="O341" s="151"/>
      <c r="P341" s="166"/>
      <c r="Q341" s="167"/>
      <c r="S341" s="37">
        <f t="shared" si="151"/>
        <v>0</v>
      </c>
      <c r="U341" s="37">
        <f>(M341+(1-M341)*(1-N341))*L341*_xlfn.XLOOKUP(BO341,Priser!$A$4:$A$15,Priser!$J$4:$J$15)</f>
        <v>0</v>
      </c>
      <c r="V341" s="37">
        <f>AQ341*(SUMIFS(Priser!$J$4:$J$15,Priser!$A$4:$A$15,BO341)-(SUMIFS(Priser!$H$4:$H$15,Priser!$A$4:$A$15,BO341)/SUMIFS(Priser!$I$4:$I$15,Priser!$A$4:$A$15,BO341)))+AP341*(SUMIFS(Priser!$J$4:$J$15,Priser!$A$4:$A$15,BO341)-Priser!$E$6/SUMIFS(Priser!$I$4:$I$15,Priser!$A$4:$A$15,BO341))+AO341*(SUMIFS(Priser!$J$4:$J$15,Priser!$A$4:$A$15,BO341)-Priser!$D$5/SUMIFS(Priser!$I$4:$I$15,Priser!$A$4:$A$15,BO341))+AN341*(SUMIFS(Priser!$J$4:$J$15,Priser!$A$4:$A$15,BO341)-Priser!$C$4/SUMIFS(Priser!$I$4:$I$15,Priser!$A$4:$A$15,BO341))+AM341*(SUMIFS(Priser!$J$4:$J$15,Priser!$A$4:$A$15,BO341)-Priser!$B$4/SUMIFS(Priser!$I$4:$I$15,Priser!$A$4:$A$15,BO341))</f>
        <v>0</v>
      </c>
      <c r="W341" s="37">
        <f t="shared" si="171"/>
        <v>0</v>
      </c>
      <c r="X341" s="37"/>
      <c r="AA341" s="37">
        <f t="shared" si="153"/>
        <v>0</v>
      </c>
      <c r="AB341" s="37">
        <f t="shared" si="150"/>
        <v>0</v>
      </c>
      <c r="AC341" s="37">
        <f t="shared" si="154"/>
        <v>0</v>
      </c>
      <c r="AD341" s="37">
        <f t="shared" si="172"/>
        <v>0</v>
      </c>
      <c r="AE341" s="37">
        <f>IF(AD341&gt;=Priser!$L$7,Priser!$M$7,IF(AD341&gt;=Priser!$L$6,Priser!$M$6,IF(AD341&gt;=Priser!$L$5,Priser!$M$5,IF(AD341&gt;=Priser!$L$4,Priser!$M$4))))</f>
        <v>0</v>
      </c>
      <c r="AF341" s="37">
        <f>AE341*SUMIFS(Priser!$J$4:$J$15,Priser!$A$4:$A$15,$BO341)*AB341</f>
        <v>0</v>
      </c>
      <c r="AG341" s="37">
        <f t="shared" si="173"/>
        <v>0</v>
      </c>
      <c r="AH341" s="37">
        <f>IF(AG341&gt;=Priser!$N$7,Priser!$O$7,IF(AG341&gt;=Priser!$N$6,Priser!$O$6,IF(AG341&gt;=Priser!$N$5,Priser!$O$5,IF(AG341&gt;=Priser!$N$4,Priser!$O$4))))</f>
        <v>0</v>
      </c>
      <c r="AI341" s="37">
        <f>AH341*SUMIFS(Priser!$J$4:$J$15,Priser!$A$4:$A$15,$BO341)*AC341</f>
        <v>0</v>
      </c>
      <c r="AJ341" s="37"/>
      <c r="AK341" s="37"/>
      <c r="AM341" s="37">
        <f t="shared" si="155"/>
        <v>0</v>
      </c>
      <c r="AN341" s="37">
        <f t="shared" si="156"/>
        <v>0</v>
      </c>
      <c r="AO341" s="37">
        <f t="shared" si="157"/>
        <v>0</v>
      </c>
      <c r="AP341" s="37">
        <f t="shared" si="158"/>
        <v>0</v>
      </c>
      <c r="AQ341" s="37">
        <f t="shared" si="159"/>
        <v>0</v>
      </c>
      <c r="AR341" s="37">
        <f t="shared" si="160"/>
        <v>0</v>
      </c>
      <c r="AS341" s="37">
        <f t="shared" si="161"/>
        <v>0</v>
      </c>
      <c r="AT341" s="37">
        <f t="shared" si="174"/>
        <v>0</v>
      </c>
      <c r="AU341" s="37">
        <f t="shared" si="175"/>
        <v>0</v>
      </c>
      <c r="AV341" s="37">
        <f t="shared" si="176"/>
        <v>0</v>
      </c>
      <c r="AW341" s="37">
        <f t="shared" si="177"/>
        <v>0</v>
      </c>
      <c r="AX341" s="37">
        <f t="shared" si="162"/>
        <v>0</v>
      </c>
      <c r="AY341" s="37"/>
      <c r="AZ341" s="37"/>
      <c r="BB341" s="37">
        <f t="shared" si="163"/>
        <v>0</v>
      </c>
      <c r="BC341" s="37">
        <f t="shared" si="164"/>
        <v>0</v>
      </c>
      <c r="BD341" s="37">
        <f t="shared" si="165"/>
        <v>0</v>
      </c>
      <c r="BE341" s="37">
        <f t="shared" si="166"/>
        <v>0</v>
      </c>
      <c r="BF341" s="37">
        <f t="shared" si="167"/>
        <v>0</v>
      </c>
      <c r="BG341" s="37">
        <f t="shared" si="168"/>
        <v>0</v>
      </c>
      <c r="BH341" s="37">
        <f t="shared" si="178"/>
        <v>0</v>
      </c>
      <c r="BJ341" s="37"/>
      <c r="BL341" s="37">
        <f>IF(Uttag!F341="",Uttag!E341,0)/IF(Uttag!$F$2=Listor!$B$5,I341,1)</f>
        <v>0</v>
      </c>
      <c r="BM341" s="37">
        <f>Uttag!F341/IF(Uttag!$F$2=Listor!$B$5,I341,1)</f>
        <v>0</v>
      </c>
      <c r="BO341" s="81">
        <f t="shared" si="169"/>
        <v>9</v>
      </c>
      <c r="BP341" s="37">
        <f>IF(OR(BO341&gt;=10,BO341&lt;=4),Indata!$B$9,Indata!$B$10)</f>
        <v>0</v>
      </c>
    </row>
    <row r="342" spans="4:68" x14ac:dyDescent="0.25">
      <c r="D342" s="148">
        <f t="shared" si="179"/>
        <v>45537</v>
      </c>
      <c r="E342" s="140"/>
      <c r="F342" s="141"/>
      <c r="G342" s="148"/>
      <c r="H342" s="37">
        <f t="shared" si="170"/>
        <v>0</v>
      </c>
      <c r="I342" s="81">
        <f>24+SUMIFS(Listor!$C$16:$C$17,Listor!$B$16:$B$17,Uttag!D342)</f>
        <v>24</v>
      </c>
      <c r="J342" s="37">
        <f t="shared" si="152"/>
        <v>0</v>
      </c>
      <c r="L342" s="160"/>
      <c r="M342" s="207">
        <v>1</v>
      </c>
      <c r="N342" s="207">
        <v>0</v>
      </c>
      <c r="O342" s="151"/>
      <c r="P342" s="166"/>
      <c r="Q342" s="167"/>
      <c r="S342" s="37">
        <f t="shared" si="151"/>
        <v>0</v>
      </c>
      <c r="U342" s="37">
        <f>(M342+(1-M342)*(1-N342))*L342*_xlfn.XLOOKUP(BO342,Priser!$A$4:$A$15,Priser!$J$4:$J$15)</f>
        <v>0</v>
      </c>
      <c r="V342" s="37">
        <f>AQ342*(SUMIFS(Priser!$J$4:$J$15,Priser!$A$4:$A$15,BO342)-(SUMIFS(Priser!$H$4:$H$15,Priser!$A$4:$A$15,BO342)/SUMIFS(Priser!$I$4:$I$15,Priser!$A$4:$A$15,BO342)))+AP342*(SUMIFS(Priser!$J$4:$J$15,Priser!$A$4:$A$15,BO342)-Priser!$E$6/SUMIFS(Priser!$I$4:$I$15,Priser!$A$4:$A$15,BO342))+AO342*(SUMIFS(Priser!$J$4:$J$15,Priser!$A$4:$A$15,BO342)-Priser!$D$5/SUMIFS(Priser!$I$4:$I$15,Priser!$A$4:$A$15,BO342))+AN342*(SUMIFS(Priser!$J$4:$J$15,Priser!$A$4:$A$15,BO342)-Priser!$C$4/SUMIFS(Priser!$I$4:$I$15,Priser!$A$4:$A$15,BO342))+AM342*(SUMIFS(Priser!$J$4:$J$15,Priser!$A$4:$A$15,BO342)-Priser!$B$4/SUMIFS(Priser!$I$4:$I$15,Priser!$A$4:$A$15,BO342))</f>
        <v>0</v>
      </c>
      <c r="W342" s="37">
        <f t="shared" si="171"/>
        <v>0</v>
      </c>
      <c r="X342" s="37"/>
      <c r="AA342" s="37">
        <f t="shared" si="153"/>
        <v>0</v>
      </c>
      <c r="AB342" s="37">
        <f t="shared" si="150"/>
        <v>0</v>
      </c>
      <c r="AC342" s="37">
        <f t="shared" si="154"/>
        <v>0</v>
      </c>
      <c r="AD342" s="37">
        <f t="shared" si="172"/>
        <v>0</v>
      </c>
      <c r="AE342" s="37">
        <f>IF(AD342&gt;=Priser!$L$7,Priser!$M$7,IF(AD342&gt;=Priser!$L$6,Priser!$M$6,IF(AD342&gt;=Priser!$L$5,Priser!$M$5,IF(AD342&gt;=Priser!$L$4,Priser!$M$4))))</f>
        <v>0</v>
      </c>
      <c r="AF342" s="37">
        <f>AE342*SUMIFS(Priser!$J$4:$J$15,Priser!$A$4:$A$15,$BO342)*AB342</f>
        <v>0</v>
      </c>
      <c r="AG342" s="37">
        <f t="shared" si="173"/>
        <v>0</v>
      </c>
      <c r="AH342" s="37">
        <f>IF(AG342&gt;=Priser!$N$7,Priser!$O$7,IF(AG342&gt;=Priser!$N$6,Priser!$O$6,IF(AG342&gt;=Priser!$N$5,Priser!$O$5,IF(AG342&gt;=Priser!$N$4,Priser!$O$4))))</f>
        <v>0</v>
      </c>
      <c r="AI342" s="37">
        <f>AH342*SUMIFS(Priser!$J$4:$J$15,Priser!$A$4:$A$15,$BO342)*AC342</f>
        <v>0</v>
      </c>
      <c r="AJ342" s="37"/>
      <c r="AK342" s="37"/>
      <c r="AM342" s="37">
        <f t="shared" si="155"/>
        <v>0</v>
      </c>
      <c r="AN342" s="37">
        <f t="shared" si="156"/>
        <v>0</v>
      </c>
      <c r="AO342" s="37">
        <f t="shared" si="157"/>
        <v>0</v>
      </c>
      <c r="AP342" s="37">
        <f t="shared" si="158"/>
        <v>0</v>
      </c>
      <c r="AQ342" s="37">
        <f t="shared" si="159"/>
        <v>0</v>
      </c>
      <c r="AR342" s="37">
        <f t="shared" si="160"/>
        <v>0</v>
      </c>
      <c r="AS342" s="37">
        <f t="shared" si="161"/>
        <v>0</v>
      </c>
      <c r="AT342" s="37">
        <f t="shared" si="174"/>
        <v>0</v>
      </c>
      <c r="AU342" s="37">
        <f t="shared" si="175"/>
        <v>0</v>
      </c>
      <c r="AV342" s="37">
        <f t="shared" si="176"/>
        <v>0</v>
      </c>
      <c r="AW342" s="37">
        <f t="shared" si="177"/>
        <v>0</v>
      </c>
      <c r="AX342" s="37">
        <f t="shared" si="162"/>
        <v>0</v>
      </c>
      <c r="AY342" s="37"/>
      <c r="AZ342" s="37"/>
      <c r="BB342" s="37">
        <f t="shared" si="163"/>
        <v>0</v>
      </c>
      <c r="BC342" s="37">
        <f t="shared" si="164"/>
        <v>0</v>
      </c>
      <c r="BD342" s="37">
        <f t="shared" si="165"/>
        <v>0</v>
      </c>
      <c r="BE342" s="37">
        <f t="shared" si="166"/>
        <v>0</v>
      </c>
      <c r="BF342" s="37">
        <f t="shared" si="167"/>
        <v>0</v>
      </c>
      <c r="BG342" s="37">
        <f t="shared" si="168"/>
        <v>0</v>
      </c>
      <c r="BH342" s="37">
        <f t="shared" si="178"/>
        <v>0</v>
      </c>
      <c r="BJ342" s="37"/>
      <c r="BL342" s="37">
        <f>IF(Uttag!F342="",Uttag!E342,0)/IF(Uttag!$F$2=Listor!$B$5,I342,1)</f>
        <v>0</v>
      </c>
      <c r="BM342" s="37">
        <f>Uttag!F342/IF(Uttag!$F$2=Listor!$B$5,I342,1)</f>
        <v>0</v>
      </c>
      <c r="BO342" s="81">
        <f t="shared" si="169"/>
        <v>9</v>
      </c>
      <c r="BP342" s="37">
        <f>IF(OR(BO342&gt;=10,BO342&lt;=4),Indata!$B$9,Indata!$B$10)</f>
        <v>0</v>
      </c>
    </row>
    <row r="343" spans="4:68" x14ac:dyDescent="0.25">
      <c r="D343" s="148">
        <f t="shared" si="179"/>
        <v>45538</v>
      </c>
      <c r="E343" s="140"/>
      <c r="F343" s="141"/>
      <c r="G343" s="148"/>
      <c r="H343" s="37">
        <f t="shared" si="170"/>
        <v>0</v>
      </c>
      <c r="I343" s="81">
        <f>24+SUMIFS(Listor!$C$16:$C$17,Listor!$B$16:$B$17,Uttag!D343)</f>
        <v>24</v>
      </c>
      <c r="J343" s="37">
        <f t="shared" si="152"/>
        <v>0</v>
      </c>
      <c r="L343" s="160"/>
      <c r="M343" s="207">
        <v>1</v>
      </c>
      <c r="N343" s="207">
        <v>0</v>
      </c>
      <c r="O343" s="151"/>
      <c r="P343" s="166"/>
      <c r="Q343" s="167"/>
      <c r="S343" s="37">
        <f t="shared" si="151"/>
        <v>0</v>
      </c>
      <c r="U343" s="37">
        <f>(M343+(1-M343)*(1-N343))*L343*_xlfn.XLOOKUP(BO343,Priser!$A$4:$A$15,Priser!$J$4:$J$15)</f>
        <v>0</v>
      </c>
      <c r="V343" s="37">
        <f>AQ343*(SUMIFS(Priser!$J$4:$J$15,Priser!$A$4:$A$15,BO343)-(SUMIFS(Priser!$H$4:$H$15,Priser!$A$4:$A$15,BO343)/SUMIFS(Priser!$I$4:$I$15,Priser!$A$4:$A$15,BO343)))+AP343*(SUMIFS(Priser!$J$4:$J$15,Priser!$A$4:$A$15,BO343)-Priser!$E$6/SUMIFS(Priser!$I$4:$I$15,Priser!$A$4:$A$15,BO343))+AO343*(SUMIFS(Priser!$J$4:$J$15,Priser!$A$4:$A$15,BO343)-Priser!$D$5/SUMIFS(Priser!$I$4:$I$15,Priser!$A$4:$A$15,BO343))+AN343*(SUMIFS(Priser!$J$4:$J$15,Priser!$A$4:$A$15,BO343)-Priser!$C$4/SUMIFS(Priser!$I$4:$I$15,Priser!$A$4:$A$15,BO343))+AM343*(SUMIFS(Priser!$J$4:$J$15,Priser!$A$4:$A$15,BO343)-Priser!$B$4/SUMIFS(Priser!$I$4:$I$15,Priser!$A$4:$A$15,BO343))</f>
        <v>0</v>
      </c>
      <c r="W343" s="37">
        <f t="shared" si="171"/>
        <v>0</v>
      </c>
      <c r="X343" s="37"/>
      <c r="AA343" s="37">
        <f t="shared" si="153"/>
        <v>0</v>
      </c>
      <c r="AB343" s="37">
        <f t="shared" si="150"/>
        <v>0</v>
      </c>
      <c r="AC343" s="37">
        <f t="shared" si="154"/>
        <v>0</v>
      </c>
      <c r="AD343" s="37">
        <f t="shared" si="172"/>
        <v>0</v>
      </c>
      <c r="AE343" s="37">
        <f>IF(AD343&gt;=Priser!$L$7,Priser!$M$7,IF(AD343&gt;=Priser!$L$6,Priser!$M$6,IF(AD343&gt;=Priser!$L$5,Priser!$M$5,IF(AD343&gt;=Priser!$L$4,Priser!$M$4))))</f>
        <v>0</v>
      </c>
      <c r="AF343" s="37">
        <f>AE343*SUMIFS(Priser!$J$4:$J$15,Priser!$A$4:$A$15,$BO343)*AB343</f>
        <v>0</v>
      </c>
      <c r="AG343" s="37">
        <f t="shared" si="173"/>
        <v>0</v>
      </c>
      <c r="AH343" s="37">
        <f>IF(AG343&gt;=Priser!$N$7,Priser!$O$7,IF(AG343&gt;=Priser!$N$6,Priser!$O$6,IF(AG343&gt;=Priser!$N$5,Priser!$O$5,IF(AG343&gt;=Priser!$N$4,Priser!$O$4))))</f>
        <v>0</v>
      </c>
      <c r="AI343" s="37">
        <f>AH343*SUMIFS(Priser!$J$4:$J$15,Priser!$A$4:$A$15,$BO343)*AC343</f>
        <v>0</v>
      </c>
      <c r="AJ343" s="37"/>
      <c r="AK343" s="37"/>
      <c r="AM343" s="37">
        <f t="shared" si="155"/>
        <v>0</v>
      </c>
      <c r="AN343" s="37">
        <f t="shared" si="156"/>
        <v>0</v>
      </c>
      <c r="AO343" s="37">
        <f t="shared" si="157"/>
        <v>0</v>
      </c>
      <c r="AP343" s="37">
        <f t="shared" si="158"/>
        <v>0</v>
      </c>
      <c r="AQ343" s="37">
        <f t="shared" si="159"/>
        <v>0</v>
      </c>
      <c r="AR343" s="37">
        <f t="shared" si="160"/>
        <v>0</v>
      </c>
      <c r="AS343" s="37">
        <f t="shared" si="161"/>
        <v>0</v>
      </c>
      <c r="AT343" s="37">
        <f t="shared" si="174"/>
        <v>0</v>
      </c>
      <c r="AU343" s="37">
        <f t="shared" si="175"/>
        <v>0</v>
      </c>
      <c r="AV343" s="37">
        <f t="shared" si="176"/>
        <v>0</v>
      </c>
      <c r="AW343" s="37">
        <f t="shared" si="177"/>
        <v>0</v>
      </c>
      <c r="AX343" s="37">
        <f t="shared" si="162"/>
        <v>0</v>
      </c>
      <c r="AY343" s="37"/>
      <c r="AZ343" s="37"/>
      <c r="BB343" s="37">
        <f t="shared" si="163"/>
        <v>0</v>
      </c>
      <c r="BC343" s="37">
        <f t="shared" si="164"/>
        <v>0</v>
      </c>
      <c r="BD343" s="37">
        <f t="shared" si="165"/>
        <v>0</v>
      </c>
      <c r="BE343" s="37">
        <f t="shared" si="166"/>
        <v>0</v>
      </c>
      <c r="BF343" s="37">
        <f t="shared" si="167"/>
        <v>0</v>
      </c>
      <c r="BG343" s="37">
        <f t="shared" si="168"/>
        <v>0</v>
      </c>
      <c r="BH343" s="37">
        <f t="shared" si="178"/>
        <v>0</v>
      </c>
      <c r="BJ343" s="37"/>
      <c r="BL343" s="37">
        <f>IF(Uttag!F343="",Uttag!E343,0)/IF(Uttag!$F$2=Listor!$B$5,I343,1)</f>
        <v>0</v>
      </c>
      <c r="BM343" s="37">
        <f>Uttag!F343/IF(Uttag!$F$2=Listor!$B$5,I343,1)</f>
        <v>0</v>
      </c>
      <c r="BO343" s="81">
        <f t="shared" si="169"/>
        <v>9</v>
      </c>
      <c r="BP343" s="37">
        <f>IF(OR(BO343&gt;=10,BO343&lt;=4),Indata!$B$9,Indata!$B$10)</f>
        <v>0</v>
      </c>
    </row>
    <row r="344" spans="4:68" x14ac:dyDescent="0.25">
      <c r="D344" s="148">
        <f t="shared" si="179"/>
        <v>45539</v>
      </c>
      <c r="E344" s="140"/>
      <c r="F344" s="141"/>
      <c r="G344" s="148"/>
      <c r="H344" s="37">
        <f t="shared" si="170"/>
        <v>0</v>
      </c>
      <c r="I344" s="81">
        <f>24+SUMIFS(Listor!$C$16:$C$17,Listor!$B$16:$B$17,Uttag!D344)</f>
        <v>24</v>
      </c>
      <c r="J344" s="37">
        <f t="shared" si="152"/>
        <v>0</v>
      </c>
      <c r="L344" s="160"/>
      <c r="M344" s="207">
        <v>1</v>
      </c>
      <c r="N344" s="207">
        <v>0</v>
      </c>
      <c r="O344" s="151"/>
      <c r="P344" s="166"/>
      <c r="Q344" s="167"/>
      <c r="S344" s="37">
        <f t="shared" si="151"/>
        <v>0</v>
      </c>
      <c r="U344" s="37">
        <f>(M344+(1-M344)*(1-N344))*L344*_xlfn.XLOOKUP(BO344,Priser!$A$4:$A$15,Priser!$J$4:$J$15)</f>
        <v>0</v>
      </c>
      <c r="V344" s="37">
        <f>AQ344*(SUMIFS(Priser!$J$4:$J$15,Priser!$A$4:$A$15,BO344)-(SUMIFS(Priser!$H$4:$H$15,Priser!$A$4:$A$15,BO344)/SUMIFS(Priser!$I$4:$I$15,Priser!$A$4:$A$15,BO344)))+AP344*(SUMIFS(Priser!$J$4:$J$15,Priser!$A$4:$A$15,BO344)-Priser!$E$6/SUMIFS(Priser!$I$4:$I$15,Priser!$A$4:$A$15,BO344))+AO344*(SUMIFS(Priser!$J$4:$J$15,Priser!$A$4:$A$15,BO344)-Priser!$D$5/SUMIFS(Priser!$I$4:$I$15,Priser!$A$4:$A$15,BO344))+AN344*(SUMIFS(Priser!$J$4:$J$15,Priser!$A$4:$A$15,BO344)-Priser!$C$4/SUMIFS(Priser!$I$4:$I$15,Priser!$A$4:$A$15,BO344))+AM344*(SUMIFS(Priser!$J$4:$J$15,Priser!$A$4:$A$15,BO344)-Priser!$B$4/SUMIFS(Priser!$I$4:$I$15,Priser!$A$4:$A$15,BO344))</f>
        <v>0</v>
      </c>
      <c r="W344" s="37">
        <f t="shared" si="171"/>
        <v>0</v>
      </c>
      <c r="X344" s="37"/>
      <c r="AA344" s="37">
        <f t="shared" si="153"/>
        <v>0</v>
      </c>
      <c r="AB344" s="37">
        <f t="shared" si="150"/>
        <v>0</v>
      </c>
      <c r="AC344" s="37">
        <f t="shared" si="154"/>
        <v>0</v>
      </c>
      <c r="AD344" s="37">
        <f t="shared" si="172"/>
        <v>0</v>
      </c>
      <c r="AE344" s="37">
        <f>IF(AD344&gt;=Priser!$L$7,Priser!$M$7,IF(AD344&gt;=Priser!$L$6,Priser!$M$6,IF(AD344&gt;=Priser!$L$5,Priser!$M$5,IF(AD344&gt;=Priser!$L$4,Priser!$M$4))))</f>
        <v>0</v>
      </c>
      <c r="AF344" s="37">
        <f>AE344*SUMIFS(Priser!$J$4:$J$15,Priser!$A$4:$A$15,$BO344)*AB344</f>
        <v>0</v>
      </c>
      <c r="AG344" s="37">
        <f t="shared" si="173"/>
        <v>0</v>
      </c>
      <c r="AH344" s="37">
        <f>IF(AG344&gt;=Priser!$N$7,Priser!$O$7,IF(AG344&gt;=Priser!$N$6,Priser!$O$6,IF(AG344&gt;=Priser!$N$5,Priser!$O$5,IF(AG344&gt;=Priser!$N$4,Priser!$O$4))))</f>
        <v>0</v>
      </c>
      <c r="AI344" s="37">
        <f>AH344*SUMIFS(Priser!$J$4:$J$15,Priser!$A$4:$A$15,$BO344)*AC344</f>
        <v>0</v>
      </c>
      <c r="AJ344" s="37"/>
      <c r="AK344" s="37"/>
      <c r="AM344" s="37">
        <f t="shared" si="155"/>
        <v>0</v>
      </c>
      <c r="AN344" s="37">
        <f t="shared" si="156"/>
        <v>0</v>
      </c>
      <c r="AO344" s="37">
        <f t="shared" si="157"/>
        <v>0</v>
      </c>
      <c r="AP344" s="37">
        <f t="shared" si="158"/>
        <v>0</v>
      </c>
      <c r="AQ344" s="37">
        <f t="shared" si="159"/>
        <v>0</v>
      </c>
      <c r="AR344" s="37">
        <f t="shared" si="160"/>
        <v>0</v>
      </c>
      <c r="AS344" s="37">
        <f t="shared" si="161"/>
        <v>0</v>
      </c>
      <c r="AT344" s="37">
        <f t="shared" si="174"/>
        <v>0</v>
      </c>
      <c r="AU344" s="37">
        <f t="shared" si="175"/>
        <v>0</v>
      </c>
      <c r="AV344" s="37">
        <f t="shared" si="176"/>
        <v>0</v>
      </c>
      <c r="AW344" s="37">
        <f t="shared" si="177"/>
        <v>0</v>
      </c>
      <c r="AX344" s="37">
        <f t="shared" si="162"/>
        <v>0</v>
      </c>
      <c r="AY344" s="37"/>
      <c r="AZ344" s="37"/>
      <c r="BB344" s="37">
        <f t="shared" si="163"/>
        <v>0</v>
      </c>
      <c r="BC344" s="37">
        <f t="shared" si="164"/>
        <v>0</v>
      </c>
      <c r="BD344" s="37">
        <f t="shared" si="165"/>
        <v>0</v>
      </c>
      <c r="BE344" s="37">
        <f t="shared" si="166"/>
        <v>0</v>
      </c>
      <c r="BF344" s="37">
        <f t="shared" si="167"/>
        <v>0</v>
      </c>
      <c r="BG344" s="37">
        <f t="shared" si="168"/>
        <v>0</v>
      </c>
      <c r="BH344" s="37">
        <f t="shared" si="178"/>
        <v>0</v>
      </c>
      <c r="BJ344" s="37"/>
      <c r="BL344" s="37">
        <f>IF(Uttag!F344="",Uttag!E344,0)/IF(Uttag!$F$2=Listor!$B$5,I344,1)</f>
        <v>0</v>
      </c>
      <c r="BM344" s="37">
        <f>Uttag!F344/IF(Uttag!$F$2=Listor!$B$5,I344,1)</f>
        <v>0</v>
      </c>
      <c r="BO344" s="81">
        <f t="shared" si="169"/>
        <v>9</v>
      </c>
      <c r="BP344" s="37">
        <f>IF(OR(BO344&gt;=10,BO344&lt;=4),Indata!$B$9,Indata!$B$10)</f>
        <v>0</v>
      </c>
    </row>
    <row r="345" spans="4:68" x14ac:dyDescent="0.25">
      <c r="D345" s="148">
        <f t="shared" si="179"/>
        <v>45540</v>
      </c>
      <c r="E345" s="140"/>
      <c r="F345" s="141"/>
      <c r="G345" s="148"/>
      <c r="H345" s="37">
        <f t="shared" si="170"/>
        <v>0</v>
      </c>
      <c r="I345" s="81">
        <f>24+SUMIFS(Listor!$C$16:$C$17,Listor!$B$16:$B$17,Uttag!D345)</f>
        <v>24</v>
      </c>
      <c r="J345" s="37">
        <f t="shared" si="152"/>
        <v>0</v>
      </c>
      <c r="L345" s="160"/>
      <c r="M345" s="207">
        <v>1</v>
      </c>
      <c r="N345" s="207">
        <v>0</v>
      </c>
      <c r="O345" s="151"/>
      <c r="P345" s="166"/>
      <c r="Q345" s="167"/>
      <c r="S345" s="37">
        <f t="shared" si="151"/>
        <v>0</v>
      </c>
      <c r="U345" s="37">
        <f>(M345+(1-M345)*(1-N345))*L345*_xlfn.XLOOKUP(BO345,Priser!$A$4:$A$15,Priser!$J$4:$J$15)</f>
        <v>0</v>
      </c>
      <c r="V345" s="37">
        <f>AQ345*(SUMIFS(Priser!$J$4:$J$15,Priser!$A$4:$A$15,BO345)-(SUMIFS(Priser!$H$4:$H$15,Priser!$A$4:$A$15,BO345)/SUMIFS(Priser!$I$4:$I$15,Priser!$A$4:$A$15,BO345)))+AP345*(SUMIFS(Priser!$J$4:$J$15,Priser!$A$4:$A$15,BO345)-Priser!$E$6/SUMIFS(Priser!$I$4:$I$15,Priser!$A$4:$A$15,BO345))+AO345*(SUMIFS(Priser!$J$4:$J$15,Priser!$A$4:$A$15,BO345)-Priser!$D$5/SUMIFS(Priser!$I$4:$I$15,Priser!$A$4:$A$15,BO345))+AN345*(SUMIFS(Priser!$J$4:$J$15,Priser!$A$4:$A$15,BO345)-Priser!$C$4/SUMIFS(Priser!$I$4:$I$15,Priser!$A$4:$A$15,BO345))+AM345*(SUMIFS(Priser!$J$4:$J$15,Priser!$A$4:$A$15,BO345)-Priser!$B$4/SUMIFS(Priser!$I$4:$I$15,Priser!$A$4:$A$15,BO345))</f>
        <v>0</v>
      </c>
      <c r="W345" s="37">
        <f t="shared" si="171"/>
        <v>0</v>
      </c>
      <c r="X345" s="37"/>
      <c r="AA345" s="37">
        <f t="shared" si="153"/>
        <v>0</v>
      </c>
      <c r="AB345" s="37">
        <f t="shared" ref="AB345:AB369" si="180">AA345-AC345</f>
        <v>0</v>
      </c>
      <c r="AC345" s="37">
        <f t="shared" si="154"/>
        <v>0</v>
      </c>
      <c r="AD345" s="37">
        <f t="shared" si="172"/>
        <v>0</v>
      </c>
      <c r="AE345" s="37">
        <f>IF(AD345&gt;=Priser!$L$7,Priser!$M$7,IF(AD345&gt;=Priser!$L$6,Priser!$M$6,IF(AD345&gt;=Priser!$L$5,Priser!$M$5,IF(AD345&gt;=Priser!$L$4,Priser!$M$4))))</f>
        <v>0</v>
      </c>
      <c r="AF345" s="37">
        <f>AE345*SUMIFS(Priser!$J$4:$J$15,Priser!$A$4:$A$15,$BO345)*AB345</f>
        <v>0</v>
      </c>
      <c r="AG345" s="37">
        <f t="shared" si="173"/>
        <v>0</v>
      </c>
      <c r="AH345" s="37">
        <f>IF(AG345&gt;=Priser!$N$7,Priser!$O$7,IF(AG345&gt;=Priser!$N$6,Priser!$O$6,IF(AG345&gt;=Priser!$N$5,Priser!$O$5,IF(AG345&gt;=Priser!$N$4,Priser!$O$4))))</f>
        <v>0</v>
      </c>
      <c r="AI345" s="37">
        <f>AH345*SUMIFS(Priser!$J$4:$J$15,Priser!$A$4:$A$15,$BO345)*AC345</f>
        <v>0</v>
      </c>
      <c r="AJ345" s="37"/>
      <c r="AK345" s="37"/>
      <c r="AM345" s="37">
        <f t="shared" si="155"/>
        <v>0</v>
      </c>
      <c r="AN345" s="37">
        <f t="shared" si="156"/>
        <v>0</v>
      </c>
      <c r="AO345" s="37">
        <f t="shared" si="157"/>
        <v>0</v>
      </c>
      <c r="AP345" s="37">
        <f t="shared" si="158"/>
        <v>0</v>
      </c>
      <c r="AQ345" s="37">
        <f t="shared" si="159"/>
        <v>0</v>
      </c>
      <c r="AR345" s="37">
        <f t="shared" si="160"/>
        <v>0</v>
      </c>
      <c r="AS345" s="37">
        <f t="shared" si="161"/>
        <v>0</v>
      </c>
      <c r="AT345" s="37">
        <f t="shared" si="174"/>
        <v>0</v>
      </c>
      <c r="AU345" s="37">
        <f t="shared" si="175"/>
        <v>0</v>
      </c>
      <c r="AV345" s="37">
        <f t="shared" si="176"/>
        <v>0</v>
      </c>
      <c r="AW345" s="37">
        <f t="shared" si="177"/>
        <v>0</v>
      </c>
      <c r="AX345" s="37">
        <f t="shared" si="162"/>
        <v>0</v>
      </c>
      <c r="AY345" s="37"/>
      <c r="AZ345" s="37"/>
      <c r="BB345" s="37">
        <f t="shared" si="163"/>
        <v>0</v>
      </c>
      <c r="BC345" s="37">
        <f t="shared" si="164"/>
        <v>0</v>
      </c>
      <c r="BD345" s="37">
        <f t="shared" si="165"/>
        <v>0</v>
      </c>
      <c r="BE345" s="37">
        <f t="shared" si="166"/>
        <v>0</v>
      </c>
      <c r="BF345" s="37">
        <f t="shared" si="167"/>
        <v>0</v>
      </c>
      <c r="BG345" s="37">
        <f t="shared" si="168"/>
        <v>0</v>
      </c>
      <c r="BH345" s="37">
        <f t="shared" si="178"/>
        <v>0</v>
      </c>
      <c r="BJ345" s="37"/>
      <c r="BL345" s="37">
        <f>IF(Uttag!F345="",Uttag!E345,0)/IF(Uttag!$F$2=Listor!$B$5,I345,1)</f>
        <v>0</v>
      </c>
      <c r="BM345" s="37">
        <f>Uttag!F345/IF(Uttag!$F$2=Listor!$B$5,I345,1)</f>
        <v>0</v>
      </c>
      <c r="BO345" s="81">
        <f t="shared" si="169"/>
        <v>9</v>
      </c>
      <c r="BP345" s="37">
        <f>IF(OR(BO345&gt;=10,BO345&lt;=4),Indata!$B$9,Indata!$B$10)</f>
        <v>0</v>
      </c>
    </row>
    <row r="346" spans="4:68" x14ac:dyDescent="0.25">
      <c r="D346" s="148">
        <f t="shared" si="179"/>
        <v>45541</v>
      </c>
      <c r="E346" s="140"/>
      <c r="F346" s="141"/>
      <c r="G346" s="148"/>
      <c r="H346" s="37">
        <f t="shared" si="170"/>
        <v>0</v>
      </c>
      <c r="I346" s="81">
        <f>24+SUMIFS(Listor!$C$16:$C$17,Listor!$B$16:$B$17,Uttag!D346)</f>
        <v>24</v>
      </c>
      <c r="J346" s="37">
        <f t="shared" si="152"/>
        <v>0</v>
      </c>
      <c r="L346" s="160"/>
      <c r="M346" s="207">
        <v>1</v>
      </c>
      <c r="N346" s="207">
        <v>0</v>
      </c>
      <c r="O346" s="151"/>
      <c r="P346" s="166"/>
      <c r="Q346" s="167"/>
      <c r="S346" s="37">
        <f t="shared" si="151"/>
        <v>0</v>
      </c>
      <c r="U346" s="37">
        <f>(M346+(1-M346)*(1-N346))*L346*_xlfn.XLOOKUP(BO346,Priser!$A$4:$A$15,Priser!$J$4:$J$15)</f>
        <v>0</v>
      </c>
      <c r="V346" s="37">
        <f>AQ346*(SUMIFS(Priser!$J$4:$J$15,Priser!$A$4:$A$15,BO346)-(SUMIFS(Priser!$H$4:$H$15,Priser!$A$4:$A$15,BO346)/SUMIFS(Priser!$I$4:$I$15,Priser!$A$4:$A$15,BO346)))+AP346*(SUMIFS(Priser!$J$4:$J$15,Priser!$A$4:$A$15,BO346)-Priser!$E$6/SUMIFS(Priser!$I$4:$I$15,Priser!$A$4:$A$15,BO346))+AO346*(SUMIFS(Priser!$J$4:$J$15,Priser!$A$4:$A$15,BO346)-Priser!$D$5/SUMIFS(Priser!$I$4:$I$15,Priser!$A$4:$A$15,BO346))+AN346*(SUMIFS(Priser!$J$4:$J$15,Priser!$A$4:$A$15,BO346)-Priser!$C$4/SUMIFS(Priser!$I$4:$I$15,Priser!$A$4:$A$15,BO346))+AM346*(SUMIFS(Priser!$J$4:$J$15,Priser!$A$4:$A$15,BO346)-Priser!$B$4/SUMIFS(Priser!$I$4:$I$15,Priser!$A$4:$A$15,BO346))</f>
        <v>0</v>
      </c>
      <c r="W346" s="37">
        <f t="shared" si="171"/>
        <v>0</v>
      </c>
      <c r="X346" s="37"/>
      <c r="AA346" s="37">
        <f t="shared" si="153"/>
        <v>0</v>
      </c>
      <c r="AB346" s="37">
        <f t="shared" si="180"/>
        <v>0</v>
      </c>
      <c r="AC346" s="37">
        <f t="shared" si="154"/>
        <v>0</v>
      </c>
      <c r="AD346" s="37">
        <f t="shared" si="172"/>
        <v>0</v>
      </c>
      <c r="AE346" s="37">
        <f>IF(AD346&gt;=Priser!$L$7,Priser!$M$7,IF(AD346&gt;=Priser!$L$6,Priser!$M$6,IF(AD346&gt;=Priser!$L$5,Priser!$M$5,IF(AD346&gt;=Priser!$L$4,Priser!$M$4))))</f>
        <v>0</v>
      </c>
      <c r="AF346" s="37">
        <f>AE346*SUMIFS(Priser!$J$4:$J$15,Priser!$A$4:$A$15,$BO346)*AB346</f>
        <v>0</v>
      </c>
      <c r="AG346" s="37">
        <f t="shared" si="173"/>
        <v>0</v>
      </c>
      <c r="AH346" s="37">
        <f>IF(AG346&gt;=Priser!$N$7,Priser!$O$7,IF(AG346&gt;=Priser!$N$6,Priser!$O$6,IF(AG346&gt;=Priser!$N$5,Priser!$O$5,IF(AG346&gt;=Priser!$N$4,Priser!$O$4))))</f>
        <v>0</v>
      </c>
      <c r="AI346" s="37">
        <f>AH346*SUMIFS(Priser!$J$4:$J$15,Priser!$A$4:$A$15,$BO346)*AC346</f>
        <v>0</v>
      </c>
      <c r="AJ346" s="37"/>
      <c r="AK346" s="37"/>
      <c r="AM346" s="37">
        <f t="shared" si="155"/>
        <v>0</v>
      </c>
      <c r="AN346" s="37">
        <f t="shared" si="156"/>
        <v>0</v>
      </c>
      <c r="AO346" s="37">
        <f t="shared" si="157"/>
        <v>0</v>
      </c>
      <c r="AP346" s="37">
        <f t="shared" si="158"/>
        <v>0</v>
      </c>
      <c r="AQ346" s="37">
        <f t="shared" si="159"/>
        <v>0</v>
      </c>
      <c r="AR346" s="37">
        <f t="shared" si="160"/>
        <v>0</v>
      </c>
      <c r="AS346" s="37">
        <f t="shared" si="161"/>
        <v>0</v>
      </c>
      <c r="AT346" s="37">
        <f t="shared" si="174"/>
        <v>0</v>
      </c>
      <c r="AU346" s="37">
        <f t="shared" si="175"/>
        <v>0</v>
      </c>
      <c r="AV346" s="37">
        <f t="shared" si="176"/>
        <v>0</v>
      </c>
      <c r="AW346" s="37">
        <f t="shared" si="177"/>
        <v>0</v>
      </c>
      <c r="AX346" s="37">
        <f t="shared" si="162"/>
        <v>0</v>
      </c>
      <c r="AY346" s="37"/>
      <c r="AZ346" s="37"/>
      <c r="BB346" s="37">
        <f t="shared" si="163"/>
        <v>0</v>
      </c>
      <c r="BC346" s="37">
        <f t="shared" si="164"/>
        <v>0</v>
      </c>
      <c r="BD346" s="37">
        <f t="shared" si="165"/>
        <v>0</v>
      </c>
      <c r="BE346" s="37">
        <f t="shared" si="166"/>
        <v>0</v>
      </c>
      <c r="BF346" s="37">
        <f t="shared" si="167"/>
        <v>0</v>
      </c>
      <c r="BG346" s="37">
        <f t="shared" si="168"/>
        <v>0</v>
      </c>
      <c r="BH346" s="37">
        <f t="shared" si="178"/>
        <v>0</v>
      </c>
      <c r="BJ346" s="37"/>
      <c r="BL346" s="37">
        <f>IF(Uttag!F346="",Uttag!E346,0)/IF(Uttag!$F$2=Listor!$B$5,I346,1)</f>
        <v>0</v>
      </c>
      <c r="BM346" s="37">
        <f>Uttag!F346/IF(Uttag!$F$2=Listor!$B$5,I346,1)</f>
        <v>0</v>
      </c>
      <c r="BO346" s="81">
        <f t="shared" si="169"/>
        <v>9</v>
      </c>
      <c r="BP346" s="37">
        <f>IF(OR(BO346&gt;=10,BO346&lt;=4),Indata!$B$9,Indata!$B$10)</f>
        <v>0</v>
      </c>
    </row>
    <row r="347" spans="4:68" x14ac:dyDescent="0.25">
      <c r="D347" s="148">
        <f t="shared" si="179"/>
        <v>45542</v>
      </c>
      <c r="E347" s="140"/>
      <c r="F347" s="141"/>
      <c r="G347" s="148"/>
      <c r="H347" s="37">
        <f t="shared" si="170"/>
        <v>0</v>
      </c>
      <c r="I347" s="81">
        <f>24+SUMIFS(Listor!$C$16:$C$17,Listor!$B$16:$B$17,Uttag!D347)</f>
        <v>24</v>
      </c>
      <c r="J347" s="37">
        <f t="shared" si="152"/>
        <v>0</v>
      </c>
      <c r="L347" s="160"/>
      <c r="M347" s="207">
        <v>1</v>
      </c>
      <c r="N347" s="207">
        <v>0</v>
      </c>
      <c r="O347" s="151"/>
      <c r="P347" s="166"/>
      <c r="Q347" s="167"/>
      <c r="S347" s="37">
        <f t="shared" si="151"/>
        <v>0</v>
      </c>
      <c r="U347" s="37">
        <f>(M347+(1-M347)*(1-N347))*L347*_xlfn.XLOOKUP(BO347,Priser!$A$4:$A$15,Priser!$J$4:$J$15)</f>
        <v>0</v>
      </c>
      <c r="V347" s="37">
        <f>AQ347*(SUMIFS(Priser!$J$4:$J$15,Priser!$A$4:$A$15,BO347)-(SUMIFS(Priser!$H$4:$H$15,Priser!$A$4:$A$15,BO347)/SUMIFS(Priser!$I$4:$I$15,Priser!$A$4:$A$15,BO347)))+AP347*(SUMIFS(Priser!$J$4:$J$15,Priser!$A$4:$A$15,BO347)-Priser!$E$6/SUMIFS(Priser!$I$4:$I$15,Priser!$A$4:$A$15,BO347))+AO347*(SUMIFS(Priser!$J$4:$J$15,Priser!$A$4:$A$15,BO347)-Priser!$D$5/SUMIFS(Priser!$I$4:$I$15,Priser!$A$4:$A$15,BO347))+AN347*(SUMIFS(Priser!$J$4:$J$15,Priser!$A$4:$A$15,BO347)-Priser!$C$4/SUMIFS(Priser!$I$4:$I$15,Priser!$A$4:$A$15,BO347))+AM347*(SUMIFS(Priser!$J$4:$J$15,Priser!$A$4:$A$15,BO347)-Priser!$B$4/SUMIFS(Priser!$I$4:$I$15,Priser!$A$4:$A$15,BO347))</f>
        <v>0</v>
      </c>
      <c r="W347" s="37">
        <f t="shared" si="171"/>
        <v>0</v>
      </c>
      <c r="X347" s="37"/>
      <c r="AA347" s="37">
        <f t="shared" si="153"/>
        <v>0</v>
      </c>
      <c r="AB347" s="37">
        <f t="shared" si="180"/>
        <v>0</v>
      </c>
      <c r="AC347" s="37">
        <f t="shared" si="154"/>
        <v>0</v>
      </c>
      <c r="AD347" s="37">
        <f t="shared" si="172"/>
        <v>0</v>
      </c>
      <c r="AE347" s="37">
        <f>IF(AD347&gt;=Priser!$L$7,Priser!$M$7,IF(AD347&gt;=Priser!$L$6,Priser!$M$6,IF(AD347&gt;=Priser!$L$5,Priser!$M$5,IF(AD347&gt;=Priser!$L$4,Priser!$M$4))))</f>
        <v>0</v>
      </c>
      <c r="AF347" s="37">
        <f>AE347*SUMIFS(Priser!$J$4:$J$15,Priser!$A$4:$A$15,$BO347)*AB347</f>
        <v>0</v>
      </c>
      <c r="AG347" s="37">
        <f t="shared" si="173"/>
        <v>0</v>
      </c>
      <c r="AH347" s="37">
        <f>IF(AG347&gt;=Priser!$N$7,Priser!$O$7,IF(AG347&gt;=Priser!$N$6,Priser!$O$6,IF(AG347&gt;=Priser!$N$5,Priser!$O$5,IF(AG347&gt;=Priser!$N$4,Priser!$O$4))))</f>
        <v>0</v>
      </c>
      <c r="AI347" s="37">
        <f>AH347*SUMIFS(Priser!$J$4:$J$15,Priser!$A$4:$A$15,$BO347)*AC347</f>
        <v>0</v>
      </c>
      <c r="AJ347" s="37"/>
      <c r="AK347" s="37"/>
      <c r="AM347" s="37">
        <f t="shared" si="155"/>
        <v>0</v>
      </c>
      <c r="AN347" s="37">
        <f t="shared" si="156"/>
        <v>0</v>
      </c>
      <c r="AO347" s="37">
        <f t="shared" si="157"/>
        <v>0</v>
      </c>
      <c r="AP347" s="37">
        <f t="shared" si="158"/>
        <v>0</v>
      </c>
      <c r="AQ347" s="37">
        <f t="shared" si="159"/>
        <v>0</v>
      </c>
      <c r="AR347" s="37">
        <f t="shared" si="160"/>
        <v>0</v>
      </c>
      <c r="AS347" s="37">
        <f t="shared" si="161"/>
        <v>0</v>
      </c>
      <c r="AT347" s="37">
        <f t="shared" si="174"/>
        <v>0</v>
      </c>
      <c r="AU347" s="37">
        <f t="shared" si="175"/>
        <v>0</v>
      </c>
      <c r="AV347" s="37">
        <f t="shared" si="176"/>
        <v>0</v>
      </c>
      <c r="AW347" s="37">
        <f t="shared" si="177"/>
        <v>0</v>
      </c>
      <c r="AX347" s="37">
        <f t="shared" si="162"/>
        <v>0</v>
      </c>
      <c r="AY347" s="37"/>
      <c r="AZ347" s="37"/>
      <c r="BB347" s="37">
        <f t="shared" si="163"/>
        <v>0</v>
      </c>
      <c r="BC347" s="37">
        <f t="shared" si="164"/>
        <v>0</v>
      </c>
      <c r="BD347" s="37">
        <f t="shared" si="165"/>
        <v>0</v>
      </c>
      <c r="BE347" s="37">
        <f t="shared" si="166"/>
        <v>0</v>
      </c>
      <c r="BF347" s="37">
        <f t="shared" si="167"/>
        <v>0</v>
      </c>
      <c r="BG347" s="37">
        <f t="shared" si="168"/>
        <v>0</v>
      </c>
      <c r="BH347" s="37">
        <f t="shared" si="178"/>
        <v>0</v>
      </c>
      <c r="BJ347" s="37"/>
      <c r="BL347" s="37">
        <f>IF(Uttag!F347="",Uttag!E347,0)/IF(Uttag!$F$2=Listor!$B$5,I347,1)</f>
        <v>0</v>
      </c>
      <c r="BM347" s="37">
        <f>Uttag!F347/IF(Uttag!$F$2=Listor!$B$5,I347,1)</f>
        <v>0</v>
      </c>
      <c r="BO347" s="81">
        <f t="shared" si="169"/>
        <v>9</v>
      </c>
      <c r="BP347" s="37">
        <f>IF(OR(BO347&gt;=10,BO347&lt;=4),Indata!$B$9,Indata!$B$10)</f>
        <v>0</v>
      </c>
    </row>
    <row r="348" spans="4:68" x14ac:dyDescent="0.25">
      <c r="D348" s="148">
        <f t="shared" si="179"/>
        <v>45543</v>
      </c>
      <c r="E348" s="140"/>
      <c r="F348" s="141"/>
      <c r="G348" s="148"/>
      <c r="H348" s="37">
        <f t="shared" si="170"/>
        <v>0</v>
      </c>
      <c r="I348" s="81">
        <f>24+SUMIFS(Listor!$C$16:$C$17,Listor!$B$16:$B$17,Uttag!D348)</f>
        <v>24</v>
      </c>
      <c r="J348" s="37">
        <f t="shared" si="152"/>
        <v>0</v>
      </c>
      <c r="L348" s="160"/>
      <c r="M348" s="207">
        <v>1</v>
      </c>
      <c r="N348" s="207">
        <v>0</v>
      </c>
      <c r="O348" s="151"/>
      <c r="P348" s="166"/>
      <c r="Q348" s="167"/>
      <c r="S348" s="37">
        <f t="shared" si="151"/>
        <v>0</v>
      </c>
      <c r="U348" s="37">
        <f>(M348+(1-M348)*(1-N348))*L348*_xlfn.XLOOKUP(BO348,Priser!$A$4:$A$15,Priser!$J$4:$J$15)</f>
        <v>0</v>
      </c>
      <c r="V348" s="37">
        <f>AQ348*(SUMIFS(Priser!$J$4:$J$15,Priser!$A$4:$A$15,BO348)-(SUMIFS(Priser!$H$4:$H$15,Priser!$A$4:$A$15,BO348)/SUMIFS(Priser!$I$4:$I$15,Priser!$A$4:$A$15,BO348)))+AP348*(SUMIFS(Priser!$J$4:$J$15,Priser!$A$4:$A$15,BO348)-Priser!$E$6/SUMIFS(Priser!$I$4:$I$15,Priser!$A$4:$A$15,BO348))+AO348*(SUMIFS(Priser!$J$4:$J$15,Priser!$A$4:$A$15,BO348)-Priser!$D$5/SUMIFS(Priser!$I$4:$I$15,Priser!$A$4:$A$15,BO348))+AN348*(SUMIFS(Priser!$J$4:$J$15,Priser!$A$4:$A$15,BO348)-Priser!$C$4/SUMIFS(Priser!$I$4:$I$15,Priser!$A$4:$A$15,BO348))+AM348*(SUMIFS(Priser!$J$4:$J$15,Priser!$A$4:$A$15,BO348)-Priser!$B$4/SUMIFS(Priser!$I$4:$I$15,Priser!$A$4:$A$15,BO348))</f>
        <v>0</v>
      </c>
      <c r="W348" s="37">
        <f t="shared" si="171"/>
        <v>0</v>
      </c>
      <c r="X348" s="37"/>
      <c r="AA348" s="37">
        <f t="shared" si="153"/>
        <v>0</v>
      </c>
      <c r="AB348" s="37">
        <f t="shared" si="180"/>
        <v>0</v>
      </c>
      <c r="AC348" s="37">
        <f t="shared" si="154"/>
        <v>0</v>
      </c>
      <c r="AD348" s="37">
        <f t="shared" si="172"/>
        <v>0</v>
      </c>
      <c r="AE348" s="37">
        <f>IF(AD348&gt;=Priser!$L$7,Priser!$M$7,IF(AD348&gt;=Priser!$L$6,Priser!$M$6,IF(AD348&gt;=Priser!$L$5,Priser!$M$5,IF(AD348&gt;=Priser!$L$4,Priser!$M$4))))</f>
        <v>0</v>
      </c>
      <c r="AF348" s="37">
        <f>AE348*SUMIFS(Priser!$J$4:$J$15,Priser!$A$4:$A$15,$BO348)*AB348</f>
        <v>0</v>
      </c>
      <c r="AG348" s="37">
        <f t="shared" si="173"/>
        <v>0</v>
      </c>
      <c r="AH348" s="37">
        <f>IF(AG348&gt;=Priser!$N$7,Priser!$O$7,IF(AG348&gt;=Priser!$N$6,Priser!$O$6,IF(AG348&gt;=Priser!$N$5,Priser!$O$5,IF(AG348&gt;=Priser!$N$4,Priser!$O$4))))</f>
        <v>0</v>
      </c>
      <c r="AI348" s="37">
        <f>AH348*SUMIFS(Priser!$J$4:$J$15,Priser!$A$4:$A$15,$BO348)*AC348</f>
        <v>0</v>
      </c>
      <c r="AJ348" s="37"/>
      <c r="AK348" s="37"/>
      <c r="AM348" s="37">
        <f t="shared" si="155"/>
        <v>0</v>
      </c>
      <c r="AN348" s="37">
        <f t="shared" si="156"/>
        <v>0</v>
      </c>
      <c r="AO348" s="37">
        <f t="shared" si="157"/>
        <v>0</v>
      </c>
      <c r="AP348" s="37">
        <f t="shared" si="158"/>
        <v>0</v>
      </c>
      <c r="AQ348" s="37">
        <f t="shared" si="159"/>
        <v>0</v>
      </c>
      <c r="AR348" s="37">
        <f t="shared" si="160"/>
        <v>0</v>
      </c>
      <c r="AS348" s="37">
        <f t="shared" si="161"/>
        <v>0</v>
      </c>
      <c r="AT348" s="37">
        <f t="shared" si="174"/>
        <v>0</v>
      </c>
      <c r="AU348" s="37">
        <f t="shared" si="175"/>
        <v>0</v>
      </c>
      <c r="AV348" s="37">
        <f t="shared" si="176"/>
        <v>0</v>
      </c>
      <c r="AW348" s="37">
        <f t="shared" si="177"/>
        <v>0</v>
      </c>
      <c r="AX348" s="37">
        <f t="shared" si="162"/>
        <v>0</v>
      </c>
      <c r="AY348" s="37"/>
      <c r="AZ348" s="37"/>
      <c r="BB348" s="37">
        <f t="shared" si="163"/>
        <v>0</v>
      </c>
      <c r="BC348" s="37">
        <f t="shared" si="164"/>
        <v>0</v>
      </c>
      <c r="BD348" s="37">
        <f t="shared" si="165"/>
        <v>0</v>
      </c>
      <c r="BE348" s="37">
        <f t="shared" si="166"/>
        <v>0</v>
      </c>
      <c r="BF348" s="37">
        <f t="shared" si="167"/>
        <v>0</v>
      </c>
      <c r="BG348" s="37">
        <f t="shared" si="168"/>
        <v>0</v>
      </c>
      <c r="BH348" s="37">
        <f t="shared" si="178"/>
        <v>0</v>
      </c>
      <c r="BJ348" s="37"/>
      <c r="BL348" s="37">
        <f>IF(Uttag!F348="",Uttag!E348,0)/IF(Uttag!$F$2=Listor!$B$5,I348,1)</f>
        <v>0</v>
      </c>
      <c r="BM348" s="37">
        <f>Uttag!F348/IF(Uttag!$F$2=Listor!$B$5,I348,1)</f>
        <v>0</v>
      </c>
      <c r="BO348" s="81">
        <f t="shared" si="169"/>
        <v>9</v>
      </c>
      <c r="BP348" s="37">
        <f>IF(OR(BO348&gt;=10,BO348&lt;=4),Indata!$B$9,Indata!$B$10)</f>
        <v>0</v>
      </c>
    </row>
    <row r="349" spans="4:68" x14ac:dyDescent="0.25">
      <c r="D349" s="148">
        <f t="shared" si="179"/>
        <v>45544</v>
      </c>
      <c r="E349" s="140"/>
      <c r="F349" s="141"/>
      <c r="G349" s="148"/>
      <c r="H349" s="37">
        <f t="shared" si="170"/>
        <v>0</v>
      </c>
      <c r="I349" s="81">
        <f>24+SUMIFS(Listor!$C$16:$C$17,Listor!$B$16:$B$17,Uttag!D349)</f>
        <v>24</v>
      </c>
      <c r="J349" s="37">
        <f t="shared" si="152"/>
        <v>0</v>
      </c>
      <c r="L349" s="160"/>
      <c r="M349" s="207">
        <v>1</v>
      </c>
      <c r="N349" s="207">
        <v>0</v>
      </c>
      <c r="O349" s="151"/>
      <c r="P349" s="166"/>
      <c r="Q349" s="167"/>
      <c r="S349" s="37">
        <f t="shared" si="151"/>
        <v>0</v>
      </c>
      <c r="U349" s="37">
        <f>(M349+(1-M349)*(1-N349))*L349*_xlfn.XLOOKUP(BO349,Priser!$A$4:$A$15,Priser!$J$4:$J$15)</f>
        <v>0</v>
      </c>
      <c r="V349" s="37">
        <f>AQ349*(SUMIFS(Priser!$J$4:$J$15,Priser!$A$4:$A$15,BO349)-(SUMIFS(Priser!$H$4:$H$15,Priser!$A$4:$A$15,BO349)/SUMIFS(Priser!$I$4:$I$15,Priser!$A$4:$A$15,BO349)))+AP349*(SUMIFS(Priser!$J$4:$J$15,Priser!$A$4:$A$15,BO349)-Priser!$E$6/SUMIFS(Priser!$I$4:$I$15,Priser!$A$4:$A$15,BO349))+AO349*(SUMIFS(Priser!$J$4:$J$15,Priser!$A$4:$A$15,BO349)-Priser!$D$5/SUMIFS(Priser!$I$4:$I$15,Priser!$A$4:$A$15,BO349))+AN349*(SUMIFS(Priser!$J$4:$J$15,Priser!$A$4:$A$15,BO349)-Priser!$C$4/SUMIFS(Priser!$I$4:$I$15,Priser!$A$4:$A$15,BO349))+AM349*(SUMIFS(Priser!$J$4:$J$15,Priser!$A$4:$A$15,BO349)-Priser!$B$4/SUMIFS(Priser!$I$4:$I$15,Priser!$A$4:$A$15,BO349))</f>
        <v>0</v>
      </c>
      <c r="W349" s="37">
        <f t="shared" si="171"/>
        <v>0</v>
      </c>
      <c r="X349" s="37"/>
      <c r="AA349" s="37">
        <f t="shared" si="153"/>
        <v>0</v>
      </c>
      <c r="AB349" s="37">
        <f t="shared" si="180"/>
        <v>0</v>
      </c>
      <c r="AC349" s="37">
        <f t="shared" si="154"/>
        <v>0</v>
      </c>
      <c r="AD349" s="37">
        <f t="shared" si="172"/>
        <v>0</v>
      </c>
      <c r="AE349" s="37">
        <f>IF(AD349&gt;=Priser!$L$7,Priser!$M$7,IF(AD349&gt;=Priser!$L$6,Priser!$M$6,IF(AD349&gt;=Priser!$L$5,Priser!$M$5,IF(AD349&gt;=Priser!$L$4,Priser!$M$4))))</f>
        <v>0</v>
      </c>
      <c r="AF349" s="37">
        <f>AE349*SUMIFS(Priser!$J$4:$J$15,Priser!$A$4:$A$15,$BO349)*AB349</f>
        <v>0</v>
      </c>
      <c r="AG349" s="37">
        <f t="shared" si="173"/>
        <v>0</v>
      </c>
      <c r="AH349" s="37">
        <f>IF(AG349&gt;=Priser!$N$7,Priser!$O$7,IF(AG349&gt;=Priser!$N$6,Priser!$O$6,IF(AG349&gt;=Priser!$N$5,Priser!$O$5,IF(AG349&gt;=Priser!$N$4,Priser!$O$4))))</f>
        <v>0</v>
      </c>
      <c r="AI349" s="37">
        <f>AH349*SUMIFS(Priser!$J$4:$J$15,Priser!$A$4:$A$15,$BO349)*AC349</f>
        <v>0</v>
      </c>
      <c r="AJ349" s="37"/>
      <c r="AK349" s="37"/>
      <c r="AM349" s="37">
        <f t="shared" si="155"/>
        <v>0</v>
      </c>
      <c r="AN349" s="37">
        <f t="shared" si="156"/>
        <v>0</v>
      </c>
      <c r="AO349" s="37">
        <f t="shared" si="157"/>
        <v>0</v>
      </c>
      <c r="AP349" s="37">
        <f t="shared" si="158"/>
        <v>0</v>
      </c>
      <c r="AQ349" s="37">
        <f t="shared" si="159"/>
        <v>0</v>
      </c>
      <c r="AR349" s="37">
        <f t="shared" si="160"/>
        <v>0</v>
      </c>
      <c r="AS349" s="37">
        <f t="shared" si="161"/>
        <v>0</v>
      </c>
      <c r="AT349" s="37">
        <f t="shared" si="174"/>
        <v>0</v>
      </c>
      <c r="AU349" s="37">
        <f t="shared" si="175"/>
        <v>0</v>
      </c>
      <c r="AV349" s="37">
        <f t="shared" si="176"/>
        <v>0</v>
      </c>
      <c r="AW349" s="37">
        <f t="shared" si="177"/>
        <v>0</v>
      </c>
      <c r="AX349" s="37">
        <f t="shared" si="162"/>
        <v>0</v>
      </c>
      <c r="AY349" s="37"/>
      <c r="AZ349" s="37"/>
      <c r="BB349" s="37">
        <f t="shared" si="163"/>
        <v>0</v>
      </c>
      <c r="BC349" s="37">
        <f t="shared" si="164"/>
        <v>0</v>
      </c>
      <c r="BD349" s="37">
        <f t="shared" si="165"/>
        <v>0</v>
      </c>
      <c r="BE349" s="37">
        <f t="shared" si="166"/>
        <v>0</v>
      </c>
      <c r="BF349" s="37">
        <f t="shared" si="167"/>
        <v>0</v>
      </c>
      <c r="BG349" s="37">
        <f t="shared" si="168"/>
        <v>0</v>
      </c>
      <c r="BH349" s="37">
        <f t="shared" si="178"/>
        <v>0</v>
      </c>
      <c r="BJ349" s="37"/>
      <c r="BL349" s="37">
        <f>IF(Uttag!F349="",Uttag!E349,0)/IF(Uttag!$F$2=Listor!$B$5,I349,1)</f>
        <v>0</v>
      </c>
      <c r="BM349" s="37">
        <f>Uttag!F349/IF(Uttag!$F$2=Listor!$B$5,I349,1)</f>
        <v>0</v>
      </c>
      <c r="BO349" s="81">
        <f t="shared" si="169"/>
        <v>9</v>
      </c>
      <c r="BP349" s="37">
        <f>IF(OR(BO349&gt;=10,BO349&lt;=4),Indata!$B$9,Indata!$B$10)</f>
        <v>0</v>
      </c>
    </row>
    <row r="350" spans="4:68" x14ac:dyDescent="0.25">
      <c r="D350" s="148">
        <f t="shared" si="179"/>
        <v>45545</v>
      </c>
      <c r="E350" s="140"/>
      <c r="F350" s="141"/>
      <c r="G350" s="148"/>
      <c r="H350" s="37">
        <f t="shared" si="170"/>
        <v>0</v>
      </c>
      <c r="I350" s="81">
        <f>24+SUMIFS(Listor!$C$16:$C$17,Listor!$B$16:$B$17,Uttag!D350)</f>
        <v>24</v>
      </c>
      <c r="J350" s="37">
        <f t="shared" si="152"/>
        <v>0</v>
      </c>
      <c r="L350" s="160"/>
      <c r="M350" s="207">
        <v>1</v>
      </c>
      <c r="N350" s="207">
        <v>0</v>
      </c>
      <c r="O350" s="151"/>
      <c r="P350" s="166"/>
      <c r="Q350" s="167"/>
      <c r="S350" s="37">
        <f t="shared" si="151"/>
        <v>0</v>
      </c>
      <c r="U350" s="37">
        <f>(M350+(1-M350)*(1-N350))*L350*_xlfn.XLOOKUP(BO350,Priser!$A$4:$A$15,Priser!$J$4:$J$15)</f>
        <v>0</v>
      </c>
      <c r="V350" s="37">
        <f>AQ350*(SUMIFS(Priser!$J$4:$J$15,Priser!$A$4:$A$15,BO350)-(SUMIFS(Priser!$H$4:$H$15,Priser!$A$4:$A$15,BO350)/SUMIFS(Priser!$I$4:$I$15,Priser!$A$4:$A$15,BO350)))+AP350*(SUMIFS(Priser!$J$4:$J$15,Priser!$A$4:$A$15,BO350)-Priser!$E$6/SUMIFS(Priser!$I$4:$I$15,Priser!$A$4:$A$15,BO350))+AO350*(SUMIFS(Priser!$J$4:$J$15,Priser!$A$4:$A$15,BO350)-Priser!$D$5/SUMIFS(Priser!$I$4:$I$15,Priser!$A$4:$A$15,BO350))+AN350*(SUMIFS(Priser!$J$4:$J$15,Priser!$A$4:$A$15,BO350)-Priser!$C$4/SUMIFS(Priser!$I$4:$I$15,Priser!$A$4:$A$15,BO350))+AM350*(SUMIFS(Priser!$J$4:$J$15,Priser!$A$4:$A$15,BO350)-Priser!$B$4/SUMIFS(Priser!$I$4:$I$15,Priser!$A$4:$A$15,BO350))</f>
        <v>0</v>
      </c>
      <c r="W350" s="37">
        <f t="shared" si="171"/>
        <v>0</v>
      </c>
      <c r="X350" s="37"/>
      <c r="AA350" s="37">
        <f t="shared" si="153"/>
        <v>0</v>
      </c>
      <c r="AB350" s="37">
        <f t="shared" si="180"/>
        <v>0</v>
      </c>
      <c r="AC350" s="37">
        <f t="shared" si="154"/>
        <v>0</v>
      </c>
      <c r="AD350" s="37">
        <f t="shared" si="172"/>
        <v>0</v>
      </c>
      <c r="AE350" s="37">
        <f>IF(AD350&gt;=Priser!$L$7,Priser!$M$7,IF(AD350&gt;=Priser!$L$6,Priser!$M$6,IF(AD350&gt;=Priser!$L$5,Priser!$M$5,IF(AD350&gt;=Priser!$L$4,Priser!$M$4))))</f>
        <v>0</v>
      </c>
      <c r="AF350" s="37">
        <f>AE350*SUMIFS(Priser!$J$4:$J$15,Priser!$A$4:$A$15,$BO350)*AB350</f>
        <v>0</v>
      </c>
      <c r="AG350" s="37">
        <f t="shared" si="173"/>
        <v>0</v>
      </c>
      <c r="AH350" s="37">
        <f>IF(AG350&gt;=Priser!$N$7,Priser!$O$7,IF(AG350&gt;=Priser!$N$6,Priser!$O$6,IF(AG350&gt;=Priser!$N$5,Priser!$O$5,IF(AG350&gt;=Priser!$N$4,Priser!$O$4))))</f>
        <v>0</v>
      </c>
      <c r="AI350" s="37">
        <f>AH350*SUMIFS(Priser!$J$4:$J$15,Priser!$A$4:$A$15,$BO350)*AC350</f>
        <v>0</v>
      </c>
      <c r="AJ350" s="37"/>
      <c r="AK350" s="37"/>
      <c r="AM350" s="37">
        <f t="shared" si="155"/>
        <v>0</v>
      </c>
      <c r="AN350" s="37">
        <f t="shared" si="156"/>
        <v>0</v>
      </c>
      <c r="AO350" s="37">
        <f t="shared" si="157"/>
        <v>0</v>
      </c>
      <c r="AP350" s="37">
        <f t="shared" si="158"/>
        <v>0</v>
      </c>
      <c r="AQ350" s="37">
        <f t="shared" si="159"/>
        <v>0</v>
      </c>
      <c r="AR350" s="37">
        <f t="shared" si="160"/>
        <v>0</v>
      </c>
      <c r="AS350" s="37">
        <f t="shared" si="161"/>
        <v>0</v>
      </c>
      <c r="AT350" s="37">
        <f t="shared" si="174"/>
        <v>0</v>
      </c>
      <c r="AU350" s="37">
        <f t="shared" si="175"/>
        <v>0</v>
      </c>
      <c r="AV350" s="37">
        <f t="shared" si="176"/>
        <v>0</v>
      </c>
      <c r="AW350" s="37">
        <f t="shared" si="177"/>
        <v>0</v>
      </c>
      <c r="AX350" s="37">
        <f t="shared" si="162"/>
        <v>0</v>
      </c>
      <c r="AY350" s="37"/>
      <c r="AZ350" s="37"/>
      <c r="BB350" s="37">
        <f t="shared" si="163"/>
        <v>0</v>
      </c>
      <c r="BC350" s="37">
        <f t="shared" si="164"/>
        <v>0</v>
      </c>
      <c r="BD350" s="37">
        <f t="shared" si="165"/>
        <v>0</v>
      </c>
      <c r="BE350" s="37">
        <f t="shared" si="166"/>
        <v>0</v>
      </c>
      <c r="BF350" s="37">
        <f t="shared" si="167"/>
        <v>0</v>
      </c>
      <c r="BG350" s="37">
        <f t="shared" si="168"/>
        <v>0</v>
      </c>
      <c r="BH350" s="37">
        <f t="shared" si="178"/>
        <v>0</v>
      </c>
      <c r="BJ350" s="37"/>
      <c r="BL350" s="37">
        <f>IF(Uttag!F350="",Uttag!E350,0)/IF(Uttag!$F$2=Listor!$B$5,I350,1)</f>
        <v>0</v>
      </c>
      <c r="BM350" s="37">
        <f>Uttag!F350/IF(Uttag!$F$2=Listor!$B$5,I350,1)</f>
        <v>0</v>
      </c>
      <c r="BO350" s="81">
        <f t="shared" si="169"/>
        <v>9</v>
      </c>
      <c r="BP350" s="37">
        <f>IF(OR(BO350&gt;=10,BO350&lt;=4),Indata!$B$9,Indata!$B$10)</f>
        <v>0</v>
      </c>
    </row>
    <row r="351" spans="4:68" x14ac:dyDescent="0.25">
      <c r="D351" s="148">
        <f t="shared" si="179"/>
        <v>45546</v>
      </c>
      <c r="E351" s="140"/>
      <c r="F351" s="141"/>
      <c r="G351" s="148"/>
      <c r="H351" s="37">
        <f t="shared" si="170"/>
        <v>0</v>
      </c>
      <c r="I351" s="81">
        <f>24+SUMIFS(Listor!$C$16:$C$17,Listor!$B$16:$B$17,Uttag!D351)</f>
        <v>24</v>
      </c>
      <c r="J351" s="37">
        <f t="shared" si="152"/>
        <v>0</v>
      </c>
      <c r="L351" s="160"/>
      <c r="M351" s="207">
        <v>1</v>
      </c>
      <c r="N351" s="207">
        <v>0</v>
      </c>
      <c r="O351" s="151"/>
      <c r="P351" s="166"/>
      <c r="Q351" s="167"/>
      <c r="S351" s="37">
        <f t="shared" si="151"/>
        <v>0</v>
      </c>
      <c r="U351" s="37">
        <f>(M351+(1-M351)*(1-N351))*L351*_xlfn.XLOOKUP(BO351,Priser!$A$4:$A$15,Priser!$J$4:$J$15)</f>
        <v>0</v>
      </c>
      <c r="V351" s="37">
        <f>AQ351*(SUMIFS(Priser!$J$4:$J$15,Priser!$A$4:$A$15,BO351)-(SUMIFS(Priser!$H$4:$H$15,Priser!$A$4:$A$15,BO351)/SUMIFS(Priser!$I$4:$I$15,Priser!$A$4:$A$15,BO351)))+AP351*(SUMIFS(Priser!$J$4:$J$15,Priser!$A$4:$A$15,BO351)-Priser!$E$6/SUMIFS(Priser!$I$4:$I$15,Priser!$A$4:$A$15,BO351))+AO351*(SUMIFS(Priser!$J$4:$J$15,Priser!$A$4:$A$15,BO351)-Priser!$D$5/SUMIFS(Priser!$I$4:$I$15,Priser!$A$4:$A$15,BO351))+AN351*(SUMIFS(Priser!$J$4:$J$15,Priser!$A$4:$A$15,BO351)-Priser!$C$4/SUMIFS(Priser!$I$4:$I$15,Priser!$A$4:$A$15,BO351))+AM351*(SUMIFS(Priser!$J$4:$J$15,Priser!$A$4:$A$15,BO351)-Priser!$B$4/SUMIFS(Priser!$I$4:$I$15,Priser!$A$4:$A$15,BO351))</f>
        <v>0</v>
      </c>
      <c r="W351" s="37">
        <f t="shared" si="171"/>
        <v>0</v>
      </c>
      <c r="X351" s="37"/>
      <c r="AA351" s="37">
        <f t="shared" si="153"/>
        <v>0</v>
      </c>
      <c r="AB351" s="37">
        <f t="shared" si="180"/>
        <v>0</v>
      </c>
      <c r="AC351" s="37">
        <f t="shared" si="154"/>
        <v>0</v>
      </c>
      <c r="AD351" s="37">
        <f t="shared" si="172"/>
        <v>0</v>
      </c>
      <c r="AE351" s="37">
        <f>IF(AD351&gt;=Priser!$L$7,Priser!$M$7,IF(AD351&gt;=Priser!$L$6,Priser!$M$6,IF(AD351&gt;=Priser!$L$5,Priser!$M$5,IF(AD351&gt;=Priser!$L$4,Priser!$M$4))))</f>
        <v>0</v>
      </c>
      <c r="AF351" s="37">
        <f>AE351*SUMIFS(Priser!$J$4:$J$15,Priser!$A$4:$A$15,$BO351)*AB351</f>
        <v>0</v>
      </c>
      <c r="AG351" s="37">
        <f t="shared" si="173"/>
        <v>0</v>
      </c>
      <c r="AH351" s="37">
        <f>IF(AG351&gt;=Priser!$N$7,Priser!$O$7,IF(AG351&gt;=Priser!$N$6,Priser!$O$6,IF(AG351&gt;=Priser!$N$5,Priser!$O$5,IF(AG351&gt;=Priser!$N$4,Priser!$O$4))))</f>
        <v>0</v>
      </c>
      <c r="AI351" s="37">
        <f>AH351*SUMIFS(Priser!$J$4:$J$15,Priser!$A$4:$A$15,$BO351)*AC351</f>
        <v>0</v>
      </c>
      <c r="AJ351" s="37"/>
      <c r="AK351" s="37"/>
      <c r="AM351" s="37">
        <f t="shared" si="155"/>
        <v>0</v>
      </c>
      <c r="AN351" s="37">
        <f t="shared" si="156"/>
        <v>0</v>
      </c>
      <c r="AO351" s="37">
        <f t="shared" si="157"/>
        <v>0</v>
      </c>
      <c r="AP351" s="37">
        <f t="shared" si="158"/>
        <v>0</v>
      </c>
      <c r="AQ351" s="37">
        <f t="shared" si="159"/>
        <v>0</v>
      </c>
      <c r="AR351" s="37">
        <f t="shared" si="160"/>
        <v>0</v>
      </c>
      <c r="AS351" s="37">
        <f t="shared" si="161"/>
        <v>0</v>
      </c>
      <c r="AT351" s="37">
        <f t="shared" si="174"/>
        <v>0</v>
      </c>
      <c r="AU351" s="37">
        <f t="shared" si="175"/>
        <v>0</v>
      </c>
      <c r="AV351" s="37">
        <f t="shared" si="176"/>
        <v>0</v>
      </c>
      <c r="AW351" s="37">
        <f t="shared" si="177"/>
        <v>0</v>
      </c>
      <c r="AX351" s="37">
        <f t="shared" si="162"/>
        <v>0</v>
      </c>
      <c r="AY351" s="37"/>
      <c r="AZ351" s="37"/>
      <c r="BB351" s="37">
        <f t="shared" si="163"/>
        <v>0</v>
      </c>
      <c r="BC351" s="37">
        <f t="shared" si="164"/>
        <v>0</v>
      </c>
      <c r="BD351" s="37">
        <f t="shared" si="165"/>
        <v>0</v>
      </c>
      <c r="BE351" s="37">
        <f t="shared" si="166"/>
        <v>0</v>
      </c>
      <c r="BF351" s="37">
        <f t="shared" si="167"/>
        <v>0</v>
      </c>
      <c r="BG351" s="37">
        <f t="shared" si="168"/>
        <v>0</v>
      </c>
      <c r="BH351" s="37">
        <f t="shared" si="178"/>
        <v>0</v>
      </c>
      <c r="BJ351" s="37"/>
      <c r="BL351" s="37">
        <f>IF(Uttag!F351="",Uttag!E351,0)/IF(Uttag!$F$2=Listor!$B$5,I351,1)</f>
        <v>0</v>
      </c>
      <c r="BM351" s="37">
        <f>Uttag!F351/IF(Uttag!$F$2=Listor!$B$5,I351,1)</f>
        <v>0</v>
      </c>
      <c r="BO351" s="81">
        <f t="shared" si="169"/>
        <v>9</v>
      </c>
      <c r="BP351" s="37">
        <f>IF(OR(BO351&gt;=10,BO351&lt;=4),Indata!$B$9,Indata!$B$10)</f>
        <v>0</v>
      </c>
    </row>
    <row r="352" spans="4:68" x14ac:dyDescent="0.25">
      <c r="D352" s="148">
        <f t="shared" si="179"/>
        <v>45547</v>
      </c>
      <c r="E352" s="140"/>
      <c r="F352" s="141"/>
      <c r="G352" s="148"/>
      <c r="H352" s="37">
        <f t="shared" si="170"/>
        <v>0</v>
      </c>
      <c r="I352" s="81">
        <f>24+SUMIFS(Listor!$C$16:$C$17,Listor!$B$16:$B$17,Uttag!D352)</f>
        <v>24</v>
      </c>
      <c r="J352" s="37">
        <f t="shared" si="152"/>
        <v>0</v>
      </c>
      <c r="L352" s="160"/>
      <c r="M352" s="207">
        <v>1</v>
      </c>
      <c r="N352" s="207">
        <v>0</v>
      </c>
      <c r="O352" s="151"/>
      <c r="P352" s="166"/>
      <c r="Q352" s="167"/>
      <c r="S352" s="37">
        <f t="shared" si="151"/>
        <v>0</v>
      </c>
      <c r="U352" s="37">
        <f>(M352+(1-M352)*(1-N352))*L352*_xlfn.XLOOKUP(BO352,Priser!$A$4:$A$15,Priser!$J$4:$J$15)</f>
        <v>0</v>
      </c>
      <c r="V352" s="37">
        <f>AQ352*(SUMIFS(Priser!$J$4:$J$15,Priser!$A$4:$A$15,BO352)-(SUMIFS(Priser!$H$4:$H$15,Priser!$A$4:$A$15,BO352)/SUMIFS(Priser!$I$4:$I$15,Priser!$A$4:$A$15,BO352)))+AP352*(SUMIFS(Priser!$J$4:$J$15,Priser!$A$4:$A$15,BO352)-Priser!$E$6/SUMIFS(Priser!$I$4:$I$15,Priser!$A$4:$A$15,BO352))+AO352*(SUMIFS(Priser!$J$4:$J$15,Priser!$A$4:$A$15,BO352)-Priser!$D$5/SUMIFS(Priser!$I$4:$I$15,Priser!$A$4:$A$15,BO352))+AN352*(SUMIFS(Priser!$J$4:$J$15,Priser!$A$4:$A$15,BO352)-Priser!$C$4/SUMIFS(Priser!$I$4:$I$15,Priser!$A$4:$A$15,BO352))+AM352*(SUMIFS(Priser!$J$4:$J$15,Priser!$A$4:$A$15,BO352)-Priser!$B$4/SUMIFS(Priser!$I$4:$I$15,Priser!$A$4:$A$15,BO352))</f>
        <v>0</v>
      </c>
      <c r="W352" s="37">
        <f t="shared" si="171"/>
        <v>0</v>
      </c>
      <c r="X352" s="37"/>
      <c r="AA352" s="37">
        <f t="shared" si="153"/>
        <v>0</v>
      </c>
      <c r="AB352" s="37">
        <f t="shared" si="180"/>
        <v>0</v>
      </c>
      <c r="AC352" s="37">
        <f t="shared" si="154"/>
        <v>0</v>
      </c>
      <c r="AD352" s="37">
        <f t="shared" si="172"/>
        <v>0</v>
      </c>
      <c r="AE352" s="37">
        <f>IF(AD352&gt;=Priser!$L$7,Priser!$M$7,IF(AD352&gt;=Priser!$L$6,Priser!$M$6,IF(AD352&gt;=Priser!$L$5,Priser!$M$5,IF(AD352&gt;=Priser!$L$4,Priser!$M$4))))</f>
        <v>0</v>
      </c>
      <c r="AF352" s="37">
        <f>AE352*SUMIFS(Priser!$J$4:$J$15,Priser!$A$4:$A$15,$BO352)*AB352</f>
        <v>0</v>
      </c>
      <c r="AG352" s="37">
        <f t="shared" si="173"/>
        <v>0</v>
      </c>
      <c r="AH352" s="37">
        <f>IF(AG352&gt;=Priser!$N$7,Priser!$O$7,IF(AG352&gt;=Priser!$N$6,Priser!$O$6,IF(AG352&gt;=Priser!$N$5,Priser!$O$5,IF(AG352&gt;=Priser!$N$4,Priser!$O$4))))</f>
        <v>0</v>
      </c>
      <c r="AI352" s="37">
        <f>AH352*SUMIFS(Priser!$J$4:$J$15,Priser!$A$4:$A$15,$BO352)*AC352</f>
        <v>0</v>
      </c>
      <c r="AJ352" s="37"/>
      <c r="AK352" s="37"/>
      <c r="AM352" s="37">
        <f t="shared" si="155"/>
        <v>0</v>
      </c>
      <c r="AN352" s="37">
        <f t="shared" si="156"/>
        <v>0</v>
      </c>
      <c r="AO352" s="37">
        <f t="shared" si="157"/>
        <v>0</v>
      </c>
      <c r="AP352" s="37">
        <f t="shared" si="158"/>
        <v>0</v>
      </c>
      <c r="AQ352" s="37">
        <f t="shared" si="159"/>
        <v>0</v>
      </c>
      <c r="AR352" s="37">
        <f t="shared" si="160"/>
        <v>0</v>
      </c>
      <c r="AS352" s="37">
        <f t="shared" si="161"/>
        <v>0</v>
      </c>
      <c r="AT352" s="37">
        <f t="shared" si="174"/>
        <v>0</v>
      </c>
      <c r="AU352" s="37">
        <f t="shared" si="175"/>
        <v>0</v>
      </c>
      <c r="AV352" s="37">
        <f t="shared" si="176"/>
        <v>0</v>
      </c>
      <c r="AW352" s="37">
        <f t="shared" si="177"/>
        <v>0</v>
      </c>
      <c r="AX352" s="37">
        <f t="shared" si="162"/>
        <v>0</v>
      </c>
      <c r="AY352" s="37"/>
      <c r="AZ352" s="37"/>
      <c r="BB352" s="37">
        <f t="shared" si="163"/>
        <v>0</v>
      </c>
      <c r="BC352" s="37">
        <f t="shared" si="164"/>
        <v>0</v>
      </c>
      <c r="BD352" s="37">
        <f t="shared" si="165"/>
        <v>0</v>
      </c>
      <c r="BE352" s="37">
        <f t="shared" si="166"/>
        <v>0</v>
      </c>
      <c r="BF352" s="37">
        <f t="shared" si="167"/>
        <v>0</v>
      </c>
      <c r="BG352" s="37">
        <f t="shared" si="168"/>
        <v>0</v>
      </c>
      <c r="BH352" s="37">
        <f t="shared" si="178"/>
        <v>0</v>
      </c>
      <c r="BJ352" s="37"/>
      <c r="BL352" s="37">
        <f>IF(Uttag!F352="",Uttag!E352,0)/IF(Uttag!$F$2=Listor!$B$5,I352,1)</f>
        <v>0</v>
      </c>
      <c r="BM352" s="37">
        <f>Uttag!F352/IF(Uttag!$F$2=Listor!$B$5,I352,1)</f>
        <v>0</v>
      </c>
      <c r="BO352" s="81">
        <f t="shared" si="169"/>
        <v>9</v>
      </c>
      <c r="BP352" s="37">
        <f>IF(OR(BO352&gt;=10,BO352&lt;=4),Indata!$B$9,Indata!$B$10)</f>
        <v>0</v>
      </c>
    </row>
    <row r="353" spans="4:68" x14ac:dyDescent="0.25">
      <c r="D353" s="148">
        <f t="shared" si="179"/>
        <v>45548</v>
      </c>
      <c r="E353" s="140"/>
      <c r="F353" s="141"/>
      <c r="G353" s="148"/>
      <c r="H353" s="37">
        <f t="shared" si="170"/>
        <v>0</v>
      </c>
      <c r="I353" s="81">
        <f>24+SUMIFS(Listor!$C$16:$C$17,Listor!$B$16:$B$17,Uttag!D353)</f>
        <v>24</v>
      </c>
      <c r="J353" s="37">
        <f t="shared" si="152"/>
        <v>0</v>
      </c>
      <c r="L353" s="160"/>
      <c r="M353" s="207">
        <v>1</v>
      </c>
      <c r="N353" s="207">
        <v>0</v>
      </c>
      <c r="O353" s="151"/>
      <c r="P353" s="166"/>
      <c r="Q353" s="167"/>
      <c r="S353" s="37">
        <f t="shared" si="151"/>
        <v>0</v>
      </c>
      <c r="U353" s="37">
        <f>(M353+(1-M353)*(1-N353))*L353*_xlfn.XLOOKUP(BO353,Priser!$A$4:$A$15,Priser!$J$4:$J$15)</f>
        <v>0</v>
      </c>
      <c r="V353" s="37">
        <f>AQ353*(SUMIFS(Priser!$J$4:$J$15,Priser!$A$4:$A$15,BO353)-(SUMIFS(Priser!$H$4:$H$15,Priser!$A$4:$A$15,BO353)/SUMIFS(Priser!$I$4:$I$15,Priser!$A$4:$A$15,BO353)))+AP353*(SUMIFS(Priser!$J$4:$J$15,Priser!$A$4:$A$15,BO353)-Priser!$E$6/SUMIFS(Priser!$I$4:$I$15,Priser!$A$4:$A$15,BO353))+AO353*(SUMIFS(Priser!$J$4:$J$15,Priser!$A$4:$A$15,BO353)-Priser!$D$5/SUMIFS(Priser!$I$4:$I$15,Priser!$A$4:$A$15,BO353))+AN353*(SUMIFS(Priser!$J$4:$J$15,Priser!$A$4:$A$15,BO353)-Priser!$C$4/SUMIFS(Priser!$I$4:$I$15,Priser!$A$4:$A$15,BO353))+AM353*(SUMIFS(Priser!$J$4:$J$15,Priser!$A$4:$A$15,BO353)-Priser!$B$4/SUMIFS(Priser!$I$4:$I$15,Priser!$A$4:$A$15,BO353))</f>
        <v>0</v>
      </c>
      <c r="W353" s="37">
        <f t="shared" si="171"/>
        <v>0</v>
      </c>
      <c r="X353" s="37"/>
      <c r="AA353" s="37">
        <f t="shared" si="153"/>
        <v>0</v>
      </c>
      <c r="AB353" s="37">
        <f t="shared" si="180"/>
        <v>0</v>
      </c>
      <c r="AC353" s="37">
        <f t="shared" si="154"/>
        <v>0</v>
      </c>
      <c r="AD353" s="37">
        <f t="shared" si="172"/>
        <v>0</v>
      </c>
      <c r="AE353" s="37">
        <f>IF(AD353&gt;=Priser!$L$7,Priser!$M$7,IF(AD353&gt;=Priser!$L$6,Priser!$M$6,IF(AD353&gt;=Priser!$L$5,Priser!$M$5,IF(AD353&gt;=Priser!$L$4,Priser!$M$4))))</f>
        <v>0</v>
      </c>
      <c r="AF353" s="37">
        <f>AE353*SUMIFS(Priser!$J$4:$J$15,Priser!$A$4:$A$15,$BO353)*AB353</f>
        <v>0</v>
      </c>
      <c r="AG353" s="37">
        <f t="shared" si="173"/>
        <v>0</v>
      </c>
      <c r="AH353" s="37">
        <f>IF(AG353&gt;=Priser!$N$7,Priser!$O$7,IF(AG353&gt;=Priser!$N$6,Priser!$O$6,IF(AG353&gt;=Priser!$N$5,Priser!$O$5,IF(AG353&gt;=Priser!$N$4,Priser!$O$4))))</f>
        <v>0</v>
      </c>
      <c r="AI353" s="37">
        <f>AH353*SUMIFS(Priser!$J$4:$J$15,Priser!$A$4:$A$15,$BO353)*AC353</f>
        <v>0</v>
      </c>
      <c r="AJ353" s="37"/>
      <c r="AK353" s="37"/>
      <c r="AM353" s="37">
        <f t="shared" si="155"/>
        <v>0</v>
      </c>
      <c r="AN353" s="37">
        <f t="shared" si="156"/>
        <v>0</v>
      </c>
      <c r="AO353" s="37">
        <f t="shared" si="157"/>
        <v>0</v>
      </c>
      <c r="AP353" s="37">
        <f t="shared" si="158"/>
        <v>0</v>
      </c>
      <c r="AQ353" s="37">
        <f t="shared" si="159"/>
        <v>0</v>
      </c>
      <c r="AR353" s="37">
        <f t="shared" si="160"/>
        <v>0</v>
      </c>
      <c r="AS353" s="37">
        <f t="shared" si="161"/>
        <v>0</v>
      </c>
      <c r="AT353" s="37">
        <f t="shared" si="174"/>
        <v>0</v>
      </c>
      <c r="AU353" s="37">
        <f t="shared" si="175"/>
        <v>0</v>
      </c>
      <c r="AV353" s="37">
        <f t="shared" si="176"/>
        <v>0</v>
      </c>
      <c r="AW353" s="37">
        <f t="shared" si="177"/>
        <v>0</v>
      </c>
      <c r="AX353" s="37">
        <f t="shared" si="162"/>
        <v>0</v>
      </c>
      <c r="AY353" s="37"/>
      <c r="AZ353" s="37"/>
      <c r="BB353" s="37">
        <f t="shared" si="163"/>
        <v>0</v>
      </c>
      <c r="BC353" s="37">
        <f t="shared" si="164"/>
        <v>0</v>
      </c>
      <c r="BD353" s="37">
        <f t="shared" si="165"/>
        <v>0</v>
      </c>
      <c r="BE353" s="37">
        <f t="shared" si="166"/>
        <v>0</v>
      </c>
      <c r="BF353" s="37">
        <f t="shared" si="167"/>
        <v>0</v>
      </c>
      <c r="BG353" s="37">
        <f t="shared" si="168"/>
        <v>0</v>
      </c>
      <c r="BH353" s="37">
        <f t="shared" si="178"/>
        <v>0</v>
      </c>
      <c r="BJ353" s="37"/>
      <c r="BL353" s="37">
        <f>IF(Uttag!F353="",Uttag!E353,0)/IF(Uttag!$F$2=Listor!$B$5,I353,1)</f>
        <v>0</v>
      </c>
      <c r="BM353" s="37">
        <f>Uttag!F353/IF(Uttag!$F$2=Listor!$B$5,I353,1)</f>
        <v>0</v>
      </c>
      <c r="BO353" s="81">
        <f t="shared" si="169"/>
        <v>9</v>
      </c>
      <c r="BP353" s="37">
        <f>IF(OR(BO353&gt;=10,BO353&lt;=4),Indata!$B$9,Indata!$B$10)</f>
        <v>0</v>
      </c>
    </row>
    <row r="354" spans="4:68" x14ac:dyDescent="0.25">
      <c r="D354" s="148">
        <f t="shared" si="179"/>
        <v>45549</v>
      </c>
      <c r="E354" s="140"/>
      <c r="F354" s="141"/>
      <c r="G354" s="148"/>
      <c r="H354" s="37">
        <f t="shared" si="170"/>
        <v>0</v>
      </c>
      <c r="I354" s="81">
        <f>24+SUMIFS(Listor!$C$16:$C$17,Listor!$B$16:$B$17,Uttag!D354)</f>
        <v>24</v>
      </c>
      <c r="J354" s="37">
        <f t="shared" si="152"/>
        <v>0</v>
      </c>
      <c r="L354" s="160"/>
      <c r="M354" s="207">
        <v>1</v>
      </c>
      <c r="N354" s="207">
        <v>0</v>
      </c>
      <c r="O354" s="151"/>
      <c r="P354" s="166"/>
      <c r="Q354" s="167"/>
      <c r="S354" s="37">
        <f t="shared" si="151"/>
        <v>0</v>
      </c>
      <c r="U354" s="37">
        <f>(M354+(1-M354)*(1-N354))*L354*_xlfn.XLOOKUP(BO354,Priser!$A$4:$A$15,Priser!$J$4:$J$15)</f>
        <v>0</v>
      </c>
      <c r="V354" s="37">
        <f>AQ354*(SUMIFS(Priser!$J$4:$J$15,Priser!$A$4:$A$15,BO354)-(SUMIFS(Priser!$H$4:$H$15,Priser!$A$4:$A$15,BO354)/SUMIFS(Priser!$I$4:$I$15,Priser!$A$4:$A$15,BO354)))+AP354*(SUMIFS(Priser!$J$4:$J$15,Priser!$A$4:$A$15,BO354)-Priser!$E$6/SUMIFS(Priser!$I$4:$I$15,Priser!$A$4:$A$15,BO354))+AO354*(SUMIFS(Priser!$J$4:$J$15,Priser!$A$4:$A$15,BO354)-Priser!$D$5/SUMIFS(Priser!$I$4:$I$15,Priser!$A$4:$A$15,BO354))+AN354*(SUMIFS(Priser!$J$4:$J$15,Priser!$A$4:$A$15,BO354)-Priser!$C$4/SUMIFS(Priser!$I$4:$I$15,Priser!$A$4:$A$15,BO354))+AM354*(SUMIFS(Priser!$J$4:$J$15,Priser!$A$4:$A$15,BO354)-Priser!$B$4/SUMIFS(Priser!$I$4:$I$15,Priser!$A$4:$A$15,BO354))</f>
        <v>0</v>
      </c>
      <c r="W354" s="37">
        <f t="shared" si="171"/>
        <v>0</v>
      </c>
      <c r="X354" s="37"/>
      <c r="AA354" s="37">
        <f t="shared" si="153"/>
        <v>0</v>
      </c>
      <c r="AB354" s="37">
        <f t="shared" si="180"/>
        <v>0</v>
      </c>
      <c r="AC354" s="37">
        <f t="shared" si="154"/>
        <v>0</v>
      </c>
      <c r="AD354" s="37">
        <f t="shared" si="172"/>
        <v>0</v>
      </c>
      <c r="AE354" s="37">
        <f>IF(AD354&gt;=Priser!$L$7,Priser!$M$7,IF(AD354&gt;=Priser!$L$6,Priser!$M$6,IF(AD354&gt;=Priser!$L$5,Priser!$M$5,IF(AD354&gt;=Priser!$L$4,Priser!$M$4))))</f>
        <v>0</v>
      </c>
      <c r="AF354" s="37">
        <f>AE354*SUMIFS(Priser!$J$4:$J$15,Priser!$A$4:$A$15,$BO354)*AB354</f>
        <v>0</v>
      </c>
      <c r="AG354" s="37">
        <f t="shared" si="173"/>
        <v>0</v>
      </c>
      <c r="AH354" s="37">
        <f>IF(AG354&gt;=Priser!$N$7,Priser!$O$7,IF(AG354&gt;=Priser!$N$6,Priser!$O$6,IF(AG354&gt;=Priser!$N$5,Priser!$O$5,IF(AG354&gt;=Priser!$N$4,Priser!$O$4))))</f>
        <v>0</v>
      </c>
      <c r="AI354" s="37">
        <f>AH354*SUMIFS(Priser!$J$4:$J$15,Priser!$A$4:$A$15,$BO354)*AC354</f>
        <v>0</v>
      </c>
      <c r="AJ354" s="37"/>
      <c r="AK354" s="37"/>
      <c r="AM354" s="37">
        <f t="shared" si="155"/>
        <v>0</v>
      </c>
      <c r="AN354" s="37">
        <f t="shared" si="156"/>
        <v>0</v>
      </c>
      <c r="AO354" s="37">
        <f t="shared" si="157"/>
        <v>0</v>
      </c>
      <c r="AP354" s="37">
        <f t="shared" si="158"/>
        <v>0</v>
      </c>
      <c r="AQ354" s="37">
        <f t="shared" si="159"/>
        <v>0</v>
      </c>
      <c r="AR354" s="37">
        <f t="shared" si="160"/>
        <v>0</v>
      </c>
      <c r="AS354" s="37">
        <f t="shared" si="161"/>
        <v>0</v>
      </c>
      <c r="AT354" s="37">
        <f t="shared" si="174"/>
        <v>0</v>
      </c>
      <c r="AU354" s="37">
        <f t="shared" si="175"/>
        <v>0</v>
      </c>
      <c r="AV354" s="37">
        <f t="shared" si="176"/>
        <v>0</v>
      </c>
      <c r="AW354" s="37">
        <f t="shared" si="177"/>
        <v>0</v>
      </c>
      <c r="AX354" s="37">
        <f t="shared" si="162"/>
        <v>0</v>
      </c>
      <c r="AY354" s="37"/>
      <c r="AZ354" s="37"/>
      <c r="BB354" s="37">
        <f t="shared" si="163"/>
        <v>0</v>
      </c>
      <c r="BC354" s="37">
        <f t="shared" si="164"/>
        <v>0</v>
      </c>
      <c r="BD354" s="37">
        <f t="shared" si="165"/>
        <v>0</v>
      </c>
      <c r="BE354" s="37">
        <f t="shared" si="166"/>
        <v>0</v>
      </c>
      <c r="BF354" s="37">
        <f t="shared" si="167"/>
        <v>0</v>
      </c>
      <c r="BG354" s="37">
        <f t="shared" si="168"/>
        <v>0</v>
      </c>
      <c r="BH354" s="37">
        <f t="shared" si="178"/>
        <v>0</v>
      </c>
      <c r="BJ354" s="37"/>
      <c r="BL354" s="37">
        <f>IF(Uttag!F354="",Uttag!E354,0)/IF(Uttag!$F$2=Listor!$B$5,I354,1)</f>
        <v>0</v>
      </c>
      <c r="BM354" s="37">
        <f>Uttag!F354/IF(Uttag!$F$2=Listor!$B$5,I354,1)</f>
        <v>0</v>
      </c>
      <c r="BO354" s="81">
        <f t="shared" si="169"/>
        <v>9</v>
      </c>
      <c r="BP354" s="37">
        <f>IF(OR(BO354&gt;=10,BO354&lt;=4),Indata!$B$9,Indata!$B$10)</f>
        <v>0</v>
      </c>
    </row>
    <row r="355" spans="4:68" x14ac:dyDescent="0.25">
      <c r="D355" s="148">
        <f t="shared" si="179"/>
        <v>45550</v>
      </c>
      <c r="E355" s="140"/>
      <c r="F355" s="141"/>
      <c r="G355" s="148"/>
      <c r="H355" s="37">
        <f t="shared" si="170"/>
        <v>0</v>
      </c>
      <c r="I355" s="81">
        <f>24+SUMIFS(Listor!$C$16:$C$17,Listor!$B$16:$B$17,Uttag!D355)</f>
        <v>24</v>
      </c>
      <c r="J355" s="37">
        <f t="shared" si="152"/>
        <v>0</v>
      </c>
      <c r="L355" s="160"/>
      <c r="M355" s="207">
        <v>1</v>
      </c>
      <c r="N355" s="207">
        <v>0</v>
      </c>
      <c r="O355" s="151"/>
      <c r="P355" s="166"/>
      <c r="Q355" s="167"/>
      <c r="S355" s="37">
        <f t="shared" si="151"/>
        <v>0</v>
      </c>
      <c r="U355" s="37">
        <f>(M355+(1-M355)*(1-N355))*L355*_xlfn.XLOOKUP(BO355,Priser!$A$4:$A$15,Priser!$J$4:$J$15)</f>
        <v>0</v>
      </c>
      <c r="V355" s="37">
        <f>AQ355*(SUMIFS(Priser!$J$4:$J$15,Priser!$A$4:$A$15,BO355)-(SUMIFS(Priser!$H$4:$H$15,Priser!$A$4:$A$15,BO355)/SUMIFS(Priser!$I$4:$I$15,Priser!$A$4:$A$15,BO355)))+AP355*(SUMIFS(Priser!$J$4:$J$15,Priser!$A$4:$A$15,BO355)-Priser!$E$6/SUMIFS(Priser!$I$4:$I$15,Priser!$A$4:$A$15,BO355))+AO355*(SUMIFS(Priser!$J$4:$J$15,Priser!$A$4:$A$15,BO355)-Priser!$D$5/SUMIFS(Priser!$I$4:$I$15,Priser!$A$4:$A$15,BO355))+AN355*(SUMIFS(Priser!$J$4:$J$15,Priser!$A$4:$A$15,BO355)-Priser!$C$4/SUMIFS(Priser!$I$4:$I$15,Priser!$A$4:$A$15,BO355))+AM355*(SUMIFS(Priser!$J$4:$J$15,Priser!$A$4:$A$15,BO355)-Priser!$B$4/SUMIFS(Priser!$I$4:$I$15,Priser!$A$4:$A$15,BO355))</f>
        <v>0</v>
      </c>
      <c r="W355" s="37">
        <f t="shared" si="171"/>
        <v>0</v>
      </c>
      <c r="X355" s="37"/>
      <c r="AA355" s="37">
        <f t="shared" si="153"/>
        <v>0</v>
      </c>
      <c r="AB355" s="37">
        <f t="shared" si="180"/>
        <v>0</v>
      </c>
      <c r="AC355" s="37">
        <f t="shared" si="154"/>
        <v>0</v>
      </c>
      <c r="AD355" s="37">
        <f t="shared" si="172"/>
        <v>0</v>
      </c>
      <c r="AE355" s="37">
        <f>IF(AD355&gt;=Priser!$L$7,Priser!$M$7,IF(AD355&gt;=Priser!$L$6,Priser!$M$6,IF(AD355&gt;=Priser!$L$5,Priser!$M$5,IF(AD355&gt;=Priser!$L$4,Priser!$M$4))))</f>
        <v>0</v>
      </c>
      <c r="AF355" s="37">
        <f>AE355*SUMIFS(Priser!$J$4:$J$15,Priser!$A$4:$A$15,$BO355)*AB355</f>
        <v>0</v>
      </c>
      <c r="AG355" s="37">
        <f t="shared" si="173"/>
        <v>0</v>
      </c>
      <c r="AH355" s="37">
        <f>IF(AG355&gt;=Priser!$N$7,Priser!$O$7,IF(AG355&gt;=Priser!$N$6,Priser!$O$6,IF(AG355&gt;=Priser!$N$5,Priser!$O$5,IF(AG355&gt;=Priser!$N$4,Priser!$O$4))))</f>
        <v>0</v>
      </c>
      <c r="AI355" s="37">
        <f>AH355*SUMIFS(Priser!$J$4:$J$15,Priser!$A$4:$A$15,$BO355)*AC355</f>
        <v>0</v>
      </c>
      <c r="AJ355" s="37"/>
      <c r="AK355" s="37"/>
      <c r="AM355" s="37">
        <f t="shared" si="155"/>
        <v>0</v>
      </c>
      <c r="AN355" s="37">
        <f t="shared" si="156"/>
        <v>0</v>
      </c>
      <c r="AO355" s="37">
        <f t="shared" si="157"/>
        <v>0</v>
      </c>
      <c r="AP355" s="37">
        <f t="shared" si="158"/>
        <v>0</v>
      </c>
      <c r="AQ355" s="37">
        <f t="shared" si="159"/>
        <v>0</v>
      </c>
      <c r="AR355" s="37">
        <f t="shared" si="160"/>
        <v>0</v>
      </c>
      <c r="AS355" s="37">
        <f t="shared" si="161"/>
        <v>0</v>
      </c>
      <c r="AT355" s="37">
        <f t="shared" si="174"/>
        <v>0</v>
      </c>
      <c r="AU355" s="37">
        <f t="shared" si="175"/>
        <v>0</v>
      </c>
      <c r="AV355" s="37">
        <f t="shared" si="176"/>
        <v>0</v>
      </c>
      <c r="AW355" s="37">
        <f t="shared" si="177"/>
        <v>0</v>
      </c>
      <c r="AX355" s="37">
        <f t="shared" si="162"/>
        <v>0</v>
      </c>
      <c r="AY355" s="37"/>
      <c r="AZ355" s="37"/>
      <c r="BB355" s="37">
        <f t="shared" si="163"/>
        <v>0</v>
      </c>
      <c r="BC355" s="37">
        <f t="shared" si="164"/>
        <v>0</v>
      </c>
      <c r="BD355" s="37">
        <f t="shared" si="165"/>
        <v>0</v>
      </c>
      <c r="BE355" s="37">
        <f t="shared" si="166"/>
        <v>0</v>
      </c>
      <c r="BF355" s="37">
        <f t="shared" si="167"/>
        <v>0</v>
      </c>
      <c r="BG355" s="37">
        <f t="shared" si="168"/>
        <v>0</v>
      </c>
      <c r="BH355" s="37">
        <f t="shared" si="178"/>
        <v>0</v>
      </c>
      <c r="BJ355" s="37"/>
      <c r="BL355" s="37">
        <f>IF(Uttag!F355="",Uttag!E355,0)/IF(Uttag!$F$2=Listor!$B$5,I355,1)</f>
        <v>0</v>
      </c>
      <c r="BM355" s="37">
        <f>Uttag!F355/IF(Uttag!$F$2=Listor!$B$5,I355,1)</f>
        <v>0</v>
      </c>
      <c r="BO355" s="81">
        <f t="shared" si="169"/>
        <v>9</v>
      </c>
      <c r="BP355" s="37">
        <f>IF(OR(BO355&gt;=10,BO355&lt;=4),Indata!$B$9,Indata!$B$10)</f>
        <v>0</v>
      </c>
    </row>
    <row r="356" spans="4:68" x14ac:dyDescent="0.25">
      <c r="D356" s="148">
        <f t="shared" si="179"/>
        <v>45551</v>
      </c>
      <c r="E356" s="140"/>
      <c r="F356" s="141"/>
      <c r="G356" s="148"/>
      <c r="H356" s="37">
        <f t="shared" si="170"/>
        <v>0</v>
      </c>
      <c r="I356" s="81">
        <f>24+SUMIFS(Listor!$C$16:$C$17,Listor!$B$16:$B$17,Uttag!D356)</f>
        <v>24</v>
      </c>
      <c r="J356" s="37">
        <f t="shared" si="152"/>
        <v>0</v>
      </c>
      <c r="L356" s="160"/>
      <c r="M356" s="207">
        <v>1</v>
      </c>
      <c r="N356" s="207">
        <v>0</v>
      </c>
      <c r="O356" s="151"/>
      <c r="P356" s="166"/>
      <c r="Q356" s="167"/>
      <c r="S356" s="37">
        <f t="shared" si="151"/>
        <v>0</v>
      </c>
      <c r="U356" s="37">
        <f>(M356+(1-M356)*(1-N356))*L356*_xlfn.XLOOKUP(BO356,Priser!$A$4:$A$15,Priser!$J$4:$J$15)</f>
        <v>0</v>
      </c>
      <c r="V356" s="37">
        <f>AQ356*(SUMIFS(Priser!$J$4:$J$15,Priser!$A$4:$A$15,BO356)-(SUMIFS(Priser!$H$4:$H$15,Priser!$A$4:$A$15,BO356)/SUMIFS(Priser!$I$4:$I$15,Priser!$A$4:$A$15,BO356)))+AP356*(SUMIFS(Priser!$J$4:$J$15,Priser!$A$4:$A$15,BO356)-Priser!$E$6/SUMIFS(Priser!$I$4:$I$15,Priser!$A$4:$A$15,BO356))+AO356*(SUMIFS(Priser!$J$4:$J$15,Priser!$A$4:$A$15,BO356)-Priser!$D$5/SUMIFS(Priser!$I$4:$I$15,Priser!$A$4:$A$15,BO356))+AN356*(SUMIFS(Priser!$J$4:$J$15,Priser!$A$4:$A$15,BO356)-Priser!$C$4/SUMIFS(Priser!$I$4:$I$15,Priser!$A$4:$A$15,BO356))+AM356*(SUMIFS(Priser!$J$4:$J$15,Priser!$A$4:$A$15,BO356)-Priser!$B$4/SUMIFS(Priser!$I$4:$I$15,Priser!$A$4:$A$15,BO356))</f>
        <v>0</v>
      </c>
      <c r="W356" s="37">
        <f t="shared" si="171"/>
        <v>0</v>
      </c>
      <c r="X356" s="37"/>
      <c r="AA356" s="37">
        <f t="shared" si="153"/>
        <v>0</v>
      </c>
      <c r="AB356" s="37">
        <f t="shared" si="180"/>
        <v>0</v>
      </c>
      <c r="AC356" s="37">
        <f t="shared" si="154"/>
        <v>0</v>
      </c>
      <c r="AD356" s="37">
        <f t="shared" si="172"/>
        <v>0</v>
      </c>
      <c r="AE356" s="37">
        <f>IF(AD356&gt;=Priser!$L$7,Priser!$M$7,IF(AD356&gt;=Priser!$L$6,Priser!$M$6,IF(AD356&gt;=Priser!$L$5,Priser!$M$5,IF(AD356&gt;=Priser!$L$4,Priser!$M$4))))</f>
        <v>0</v>
      </c>
      <c r="AF356" s="37">
        <f>AE356*SUMIFS(Priser!$J$4:$J$15,Priser!$A$4:$A$15,$BO356)*AB356</f>
        <v>0</v>
      </c>
      <c r="AG356" s="37">
        <f t="shared" si="173"/>
        <v>0</v>
      </c>
      <c r="AH356" s="37">
        <f>IF(AG356&gt;=Priser!$N$7,Priser!$O$7,IF(AG356&gt;=Priser!$N$6,Priser!$O$6,IF(AG356&gt;=Priser!$N$5,Priser!$O$5,IF(AG356&gt;=Priser!$N$4,Priser!$O$4))))</f>
        <v>0</v>
      </c>
      <c r="AI356" s="37">
        <f>AH356*SUMIFS(Priser!$J$4:$J$15,Priser!$A$4:$A$15,$BO356)*AC356</f>
        <v>0</v>
      </c>
      <c r="AJ356" s="37"/>
      <c r="AK356" s="37"/>
      <c r="AM356" s="37">
        <f t="shared" si="155"/>
        <v>0</v>
      </c>
      <c r="AN356" s="37">
        <f t="shared" si="156"/>
        <v>0</v>
      </c>
      <c r="AO356" s="37">
        <f t="shared" si="157"/>
        <v>0</v>
      </c>
      <c r="AP356" s="37">
        <f t="shared" si="158"/>
        <v>0</v>
      </c>
      <c r="AQ356" s="37">
        <f t="shared" si="159"/>
        <v>0</v>
      </c>
      <c r="AR356" s="37">
        <f t="shared" si="160"/>
        <v>0</v>
      </c>
      <c r="AS356" s="37">
        <f t="shared" si="161"/>
        <v>0</v>
      </c>
      <c r="AT356" s="37">
        <f t="shared" si="174"/>
        <v>0</v>
      </c>
      <c r="AU356" s="37">
        <f t="shared" si="175"/>
        <v>0</v>
      </c>
      <c r="AV356" s="37">
        <f t="shared" si="176"/>
        <v>0</v>
      </c>
      <c r="AW356" s="37">
        <f t="shared" si="177"/>
        <v>0</v>
      </c>
      <c r="AX356" s="37">
        <f t="shared" si="162"/>
        <v>0</v>
      </c>
      <c r="AY356" s="37"/>
      <c r="AZ356" s="37"/>
      <c r="BB356" s="37">
        <f t="shared" si="163"/>
        <v>0</v>
      </c>
      <c r="BC356" s="37">
        <f t="shared" si="164"/>
        <v>0</v>
      </c>
      <c r="BD356" s="37">
        <f t="shared" si="165"/>
        <v>0</v>
      </c>
      <c r="BE356" s="37">
        <f t="shared" si="166"/>
        <v>0</v>
      </c>
      <c r="BF356" s="37">
        <f t="shared" si="167"/>
        <v>0</v>
      </c>
      <c r="BG356" s="37">
        <f t="shared" si="168"/>
        <v>0</v>
      </c>
      <c r="BH356" s="37">
        <f t="shared" si="178"/>
        <v>0</v>
      </c>
      <c r="BJ356" s="37"/>
      <c r="BL356" s="37">
        <f>IF(Uttag!F356="",Uttag!E356,0)/IF(Uttag!$F$2=Listor!$B$5,I356,1)</f>
        <v>0</v>
      </c>
      <c r="BM356" s="37">
        <f>Uttag!F356/IF(Uttag!$F$2=Listor!$B$5,I356,1)</f>
        <v>0</v>
      </c>
      <c r="BO356" s="81">
        <f t="shared" si="169"/>
        <v>9</v>
      </c>
      <c r="BP356" s="37">
        <f>IF(OR(BO356&gt;=10,BO356&lt;=4),Indata!$B$9,Indata!$B$10)</f>
        <v>0</v>
      </c>
    </row>
    <row r="357" spans="4:68" x14ac:dyDescent="0.25">
      <c r="D357" s="148">
        <f t="shared" si="179"/>
        <v>45552</v>
      </c>
      <c r="E357" s="140"/>
      <c r="F357" s="141"/>
      <c r="G357" s="148"/>
      <c r="H357" s="37">
        <f t="shared" si="170"/>
        <v>0</v>
      </c>
      <c r="I357" s="81">
        <f>24+SUMIFS(Listor!$C$16:$C$17,Listor!$B$16:$B$17,Uttag!D357)</f>
        <v>24</v>
      </c>
      <c r="J357" s="37">
        <f t="shared" si="152"/>
        <v>0</v>
      </c>
      <c r="L357" s="160"/>
      <c r="M357" s="207">
        <v>1</v>
      </c>
      <c r="N357" s="207">
        <v>0</v>
      </c>
      <c r="O357" s="151"/>
      <c r="P357" s="166"/>
      <c r="Q357" s="167"/>
      <c r="S357" s="37">
        <f t="shared" si="151"/>
        <v>0</v>
      </c>
      <c r="U357" s="37">
        <f>(M357+(1-M357)*(1-N357))*L357*_xlfn.XLOOKUP(BO357,Priser!$A$4:$A$15,Priser!$J$4:$J$15)</f>
        <v>0</v>
      </c>
      <c r="V357" s="37">
        <f>AQ357*(SUMIFS(Priser!$J$4:$J$15,Priser!$A$4:$A$15,BO357)-(SUMIFS(Priser!$H$4:$H$15,Priser!$A$4:$A$15,BO357)/SUMIFS(Priser!$I$4:$I$15,Priser!$A$4:$A$15,BO357)))+AP357*(SUMIFS(Priser!$J$4:$J$15,Priser!$A$4:$A$15,BO357)-Priser!$E$6/SUMIFS(Priser!$I$4:$I$15,Priser!$A$4:$A$15,BO357))+AO357*(SUMIFS(Priser!$J$4:$J$15,Priser!$A$4:$A$15,BO357)-Priser!$D$5/SUMIFS(Priser!$I$4:$I$15,Priser!$A$4:$A$15,BO357))+AN357*(SUMIFS(Priser!$J$4:$J$15,Priser!$A$4:$A$15,BO357)-Priser!$C$4/SUMIFS(Priser!$I$4:$I$15,Priser!$A$4:$A$15,BO357))+AM357*(SUMIFS(Priser!$J$4:$J$15,Priser!$A$4:$A$15,BO357)-Priser!$B$4/SUMIFS(Priser!$I$4:$I$15,Priser!$A$4:$A$15,BO357))</f>
        <v>0</v>
      </c>
      <c r="W357" s="37">
        <f t="shared" si="171"/>
        <v>0</v>
      </c>
      <c r="X357" s="37"/>
      <c r="AA357" s="37">
        <f t="shared" si="153"/>
        <v>0</v>
      </c>
      <c r="AB357" s="37">
        <f t="shared" si="180"/>
        <v>0</v>
      </c>
      <c r="AC357" s="37">
        <f t="shared" si="154"/>
        <v>0</v>
      </c>
      <c r="AD357" s="37">
        <f t="shared" si="172"/>
        <v>0</v>
      </c>
      <c r="AE357" s="37">
        <f>IF(AD357&gt;=Priser!$L$7,Priser!$M$7,IF(AD357&gt;=Priser!$L$6,Priser!$M$6,IF(AD357&gt;=Priser!$L$5,Priser!$M$5,IF(AD357&gt;=Priser!$L$4,Priser!$M$4))))</f>
        <v>0</v>
      </c>
      <c r="AF357" s="37">
        <f>AE357*SUMIFS(Priser!$J$4:$J$15,Priser!$A$4:$A$15,$BO357)*AB357</f>
        <v>0</v>
      </c>
      <c r="AG357" s="37">
        <f t="shared" si="173"/>
        <v>0</v>
      </c>
      <c r="AH357" s="37">
        <f>IF(AG357&gt;=Priser!$N$7,Priser!$O$7,IF(AG357&gt;=Priser!$N$6,Priser!$O$6,IF(AG357&gt;=Priser!$N$5,Priser!$O$5,IF(AG357&gt;=Priser!$N$4,Priser!$O$4))))</f>
        <v>0</v>
      </c>
      <c r="AI357" s="37">
        <f>AH357*SUMIFS(Priser!$J$4:$J$15,Priser!$A$4:$A$15,$BO357)*AC357</f>
        <v>0</v>
      </c>
      <c r="AJ357" s="37"/>
      <c r="AK357" s="37"/>
      <c r="AM357" s="37">
        <f t="shared" si="155"/>
        <v>0</v>
      </c>
      <c r="AN357" s="37">
        <f t="shared" si="156"/>
        <v>0</v>
      </c>
      <c r="AO357" s="37">
        <f t="shared" si="157"/>
        <v>0</v>
      </c>
      <c r="AP357" s="37">
        <f t="shared" si="158"/>
        <v>0</v>
      </c>
      <c r="AQ357" s="37">
        <f t="shared" si="159"/>
        <v>0</v>
      </c>
      <c r="AR357" s="37">
        <f t="shared" si="160"/>
        <v>0</v>
      </c>
      <c r="AS357" s="37">
        <f t="shared" si="161"/>
        <v>0</v>
      </c>
      <c r="AT357" s="37">
        <f t="shared" si="174"/>
        <v>0</v>
      </c>
      <c r="AU357" s="37">
        <f t="shared" si="175"/>
        <v>0</v>
      </c>
      <c r="AV357" s="37">
        <f t="shared" si="176"/>
        <v>0</v>
      </c>
      <c r="AW357" s="37">
        <f t="shared" si="177"/>
        <v>0</v>
      </c>
      <c r="AX357" s="37">
        <f t="shared" si="162"/>
        <v>0</v>
      </c>
      <c r="AY357" s="37"/>
      <c r="AZ357" s="37"/>
      <c r="BB357" s="37">
        <f t="shared" si="163"/>
        <v>0</v>
      </c>
      <c r="BC357" s="37">
        <f t="shared" si="164"/>
        <v>0</v>
      </c>
      <c r="BD357" s="37">
        <f t="shared" si="165"/>
        <v>0</v>
      </c>
      <c r="BE357" s="37">
        <f t="shared" si="166"/>
        <v>0</v>
      </c>
      <c r="BF357" s="37">
        <f t="shared" si="167"/>
        <v>0</v>
      </c>
      <c r="BG357" s="37">
        <f t="shared" si="168"/>
        <v>0</v>
      </c>
      <c r="BH357" s="37">
        <f t="shared" si="178"/>
        <v>0</v>
      </c>
      <c r="BJ357" s="37"/>
      <c r="BL357" s="37">
        <f>IF(Uttag!F357="",Uttag!E357,0)/IF(Uttag!$F$2=Listor!$B$5,I357,1)</f>
        <v>0</v>
      </c>
      <c r="BM357" s="37">
        <f>Uttag!F357/IF(Uttag!$F$2=Listor!$B$5,I357,1)</f>
        <v>0</v>
      </c>
      <c r="BO357" s="81">
        <f t="shared" si="169"/>
        <v>9</v>
      </c>
      <c r="BP357" s="37">
        <f>IF(OR(BO357&gt;=10,BO357&lt;=4),Indata!$B$9,Indata!$B$10)</f>
        <v>0</v>
      </c>
    </row>
    <row r="358" spans="4:68" x14ac:dyDescent="0.25">
      <c r="D358" s="148">
        <f t="shared" si="179"/>
        <v>45553</v>
      </c>
      <c r="E358" s="140"/>
      <c r="F358" s="141"/>
      <c r="G358" s="148"/>
      <c r="H358" s="37">
        <f t="shared" si="170"/>
        <v>0</v>
      </c>
      <c r="I358" s="81">
        <f>24+SUMIFS(Listor!$C$16:$C$17,Listor!$B$16:$B$17,Uttag!D358)</f>
        <v>24</v>
      </c>
      <c r="J358" s="37">
        <f t="shared" si="152"/>
        <v>0</v>
      </c>
      <c r="L358" s="160"/>
      <c r="M358" s="207">
        <v>1</v>
      </c>
      <c r="N358" s="207">
        <v>0</v>
      </c>
      <c r="O358" s="151"/>
      <c r="P358" s="166"/>
      <c r="Q358" s="167"/>
      <c r="S358" s="37">
        <f t="shared" si="151"/>
        <v>0</v>
      </c>
      <c r="U358" s="37">
        <f>(M358+(1-M358)*(1-N358))*L358*_xlfn.XLOOKUP(BO358,Priser!$A$4:$A$15,Priser!$J$4:$J$15)</f>
        <v>0</v>
      </c>
      <c r="V358" s="37">
        <f>AQ358*(SUMIFS(Priser!$J$4:$J$15,Priser!$A$4:$A$15,BO358)-(SUMIFS(Priser!$H$4:$H$15,Priser!$A$4:$A$15,BO358)/SUMIFS(Priser!$I$4:$I$15,Priser!$A$4:$A$15,BO358)))+AP358*(SUMIFS(Priser!$J$4:$J$15,Priser!$A$4:$A$15,BO358)-Priser!$E$6/SUMIFS(Priser!$I$4:$I$15,Priser!$A$4:$A$15,BO358))+AO358*(SUMIFS(Priser!$J$4:$J$15,Priser!$A$4:$A$15,BO358)-Priser!$D$5/SUMIFS(Priser!$I$4:$I$15,Priser!$A$4:$A$15,BO358))+AN358*(SUMIFS(Priser!$J$4:$J$15,Priser!$A$4:$A$15,BO358)-Priser!$C$4/SUMIFS(Priser!$I$4:$I$15,Priser!$A$4:$A$15,BO358))+AM358*(SUMIFS(Priser!$J$4:$J$15,Priser!$A$4:$A$15,BO358)-Priser!$B$4/SUMIFS(Priser!$I$4:$I$15,Priser!$A$4:$A$15,BO358))</f>
        <v>0</v>
      </c>
      <c r="W358" s="37">
        <f t="shared" si="171"/>
        <v>0</v>
      </c>
      <c r="X358" s="37"/>
      <c r="AA358" s="37">
        <f t="shared" si="153"/>
        <v>0</v>
      </c>
      <c r="AB358" s="37">
        <f t="shared" si="180"/>
        <v>0</v>
      </c>
      <c r="AC358" s="37">
        <f t="shared" si="154"/>
        <v>0</v>
      </c>
      <c r="AD358" s="37">
        <f t="shared" si="172"/>
        <v>0</v>
      </c>
      <c r="AE358" s="37">
        <f>IF(AD358&gt;=Priser!$L$7,Priser!$M$7,IF(AD358&gt;=Priser!$L$6,Priser!$M$6,IF(AD358&gt;=Priser!$L$5,Priser!$M$5,IF(AD358&gt;=Priser!$L$4,Priser!$M$4))))</f>
        <v>0</v>
      </c>
      <c r="AF358" s="37">
        <f>AE358*SUMIFS(Priser!$J$4:$J$15,Priser!$A$4:$A$15,$BO358)*AB358</f>
        <v>0</v>
      </c>
      <c r="AG358" s="37">
        <f t="shared" si="173"/>
        <v>0</v>
      </c>
      <c r="AH358" s="37">
        <f>IF(AG358&gt;=Priser!$N$7,Priser!$O$7,IF(AG358&gt;=Priser!$N$6,Priser!$O$6,IF(AG358&gt;=Priser!$N$5,Priser!$O$5,IF(AG358&gt;=Priser!$N$4,Priser!$O$4))))</f>
        <v>0</v>
      </c>
      <c r="AI358" s="37">
        <f>AH358*SUMIFS(Priser!$J$4:$J$15,Priser!$A$4:$A$15,$BO358)*AC358</f>
        <v>0</v>
      </c>
      <c r="AJ358" s="37"/>
      <c r="AK358" s="37"/>
      <c r="AM358" s="37">
        <f t="shared" si="155"/>
        <v>0</v>
      </c>
      <c r="AN358" s="37">
        <f t="shared" si="156"/>
        <v>0</v>
      </c>
      <c r="AO358" s="37">
        <f t="shared" si="157"/>
        <v>0</v>
      </c>
      <c r="AP358" s="37">
        <f t="shared" si="158"/>
        <v>0</v>
      </c>
      <c r="AQ358" s="37">
        <f t="shared" si="159"/>
        <v>0</v>
      </c>
      <c r="AR358" s="37">
        <f t="shared" si="160"/>
        <v>0</v>
      </c>
      <c r="AS358" s="37">
        <f t="shared" si="161"/>
        <v>0</v>
      </c>
      <c r="AT358" s="37">
        <f t="shared" si="174"/>
        <v>0</v>
      </c>
      <c r="AU358" s="37">
        <f t="shared" si="175"/>
        <v>0</v>
      </c>
      <c r="AV358" s="37">
        <f t="shared" si="176"/>
        <v>0</v>
      </c>
      <c r="AW358" s="37">
        <f t="shared" si="177"/>
        <v>0</v>
      </c>
      <c r="AX358" s="37">
        <f t="shared" si="162"/>
        <v>0</v>
      </c>
      <c r="AY358" s="37"/>
      <c r="AZ358" s="37"/>
      <c r="BB358" s="37">
        <f t="shared" si="163"/>
        <v>0</v>
      </c>
      <c r="BC358" s="37">
        <f t="shared" si="164"/>
        <v>0</v>
      </c>
      <c r="BD358" s="37">
        <f t="shared" si="165"/>
        <v>0</v>
      </c>
      <c r="BE358" s="37">
        <f t="shared" si="166"/>
        <v>0</v>
      </c>
      <c r="BF358" s="37">
        <f t="shared" si="167"/>
        <v>0</v>
      </c>
      <c r="BG358" s="37">
        <f t="shared" si="168"/>
        <v>0</v>
      </c>
      <c r="BH358" s="37">
        <f t="shared" si="178"/>
        <v>0</v>
      </c>
      <c r="BJ358" s="37"/>
      <c r="BL358" s="37">
        <f>IF(Uttag!F358="",Uttag!E358,0)/IF(Uttag!$F$2=Listor!$B$5,I358,1)</f>
        <v>0</v>
      </c>
      <c r="BM358" s="37">
        <f>Uttag!F358/IF(Uttag!$F$2=Listor!$B$5,I358,1)</f>
        <v>0</v>
      </c>
      <c r="BO358" s="81">
        <f t="shared" si="169"/>
        <v>9</v>
      </c>
      <c r="BP358" s="37">
        <f>IF(OR(BO358&gt;=10,BO358&lt;=4),Indata!$B$9,Indata!$B$10)</f>
        <v>0</v>
      </c>
    </row>
    <row r="359" spans="4:68" x14ac:dyDescent="0.25">
      <c r="D359" s="148">
        <f t="shared" si="179"/>
        <v>45554</v>
      </c>
      <c r="E359" s="140"/>
      <c r="F359" s="141"/>
      <c r="G359" s="148"/>
      <c r="H359" s="37">
        <f t="shared" si="170"/>
        <v>0</v>
      </c>
      <c r="I359" s="81">
        <f>24+SUMIFS(Listor!$C$16:$C$17,Listor!$B$16:$B$17,Uttag!D359)</f>
        <v>24</v>
      </c>
      <c r="J359" s="37">
        <f t="shared" si="152"/>
        <v>0</v>
      </c>
      <c r="L359" s="160"/>
      <c r="M359" s="207">
        <v>1</v>
      </c>
      <c r="N359" s="207">
        <v>0</v>
      </c>
      <c r="O359" s="151"/>
      <c r="P359" s="166"/>
      <c r="Q359" s="167"/>
      <c r="S359" s="37">
        <f t="shared" si="151"/>
        <v>0</v>
      </c>
      <c r="U359" s="37">
        <f>(M359+(1-M359)*(1-N359))*L359*_xlfn.XLOOKUP(BO359,Priser!$A$4:$A$15,Priser!$J$4:$J$15)</f>
        <v>0</v>
      </c>
      <c r="V359" s="37">
        <f>AQ359*(SUMIFS(Priser!$J$4:$J$15,Priser!$A$4:$A$15,BO359)-(SUMIFS(Priser!$H$4:$H$15,Priser!$A$4:$A$15,BO359)/SUMIFS(Priser!$I$4:$I$15,Priser!$A$4:$A$15,BO359)))+AP359*(SUMIFS(Priser!$J$4:$J$15,Priser!$A$4:$A$15,BO359)-Priser!$E$6/SUMIFS(Priser!$I$4:$I$15,Priser!$A$4:$A$15,BO359))+AO359*(SUMIFS(Priser!$J$4:$J$15,Priser!$A$4:$A$15,BO359)-Priser!$D$5/SUMIFS(Priser!$I$4:$I$15,Priser!$A$4:$A$15,BO359))+AN359*(SUMIFS(Priser!$J$4:$J$15,Priser!$A$4:$A$15,BO359)-Priser!$C$4/SUMIFS(Priser!$I$4:$I$15,Priser!$A$4:$A$15,BO359))+AM359*(SUMIFS(Priser!$J$4:$J$15,Priser!$A$4:$A$15,BO359)-Priser!$B$4/SUMIFS(Priser!$I$4:$I$15,Priser!$A$4:$A$15,BO359))</f>
        <v>0</v>
      </c>
      <c r="W359" s="37">
        <f t="shared" si="171"/>
        <v>0</v>
      </c>
      <c r="X359" s="37"/>
      <c r="AA359" s="37">
        <f t="shared" si="153"/>
        <v>0</v>
      </c>
      <c r="AB359" s="37">
        <f t="shared" si="180"/>
        <v>0</v>
      </c>
      <c r="AC359" s="37">
        <f t="shared" si="154"/>
        <v>0</v>
      </c>
      <c r="AD359" s="37">
        <f t="shared" si="172"/>
        <v>0</v>
      </c>
      <c r="AE359" s="37">
        <f>IF(AD359&gt;=Priser!$L$7,Priser!$M$7,IF(AD359&gt;=Priser!$L$6,Priser!$M$6,IF(AD359&gt;=Priser!$L$5,Priser!$M$5,IF(AD359&gt;=Priser!$L$4,Priser!$M$4))))</f>
        <v>0</v>
      </c>
      <c r="AF359" s="37">
        <f>AE359*SUMIFS(Priser!$J$4:$J$15,Priser!$A$4:$A$15,$BO359)*AB359</f>
        <v>0</v>
      </c>
      <c r="AG359" s="37">
        <f t="shared" si="173"/>
        <v>0</v>
      </c>
      <c r="AH359" s="37">
        <f>IF(AG359&gt;=Priser!$N$7,Priser!$O$7,IF(AG359&gt;=Priser!$N$6,Priser!$O$6,IF(AG359&gt;=Priser!$N$5,Priser!$O$5,IF(AG359&gt;=Priser!$N$4,Priser!$O$4))))</f>
        <v>0</v>
      </c>
      <c r="AI359" s="37">
        <f>AH359*SUMIFS(Priser!$J$4:$J$15,Priser!$A$4:$A$15,$BO359)*AC359</f>
        <v>0</v>
      </c>
      <c r="AJ359" s="37"/>
      <c r="AK359" s="37"/>
      <c r="AM359" s="37">
        <f t="shared" si="155"/>
        <v>0</v>
      </c>
      <c r="AN359" s="37">
        <f t="shared" si="156"/>
        <v>0</v>
      </c>
      <c r="AO359" s="37">
        <f t="shared" si="157"/>
        <v>0</v>
      </c>
      <c r="AP359" s="37">
        <f t="shared" si="158"/>
        <v>0</v>
      </c>
      <c r="AQ359" s="37">
        <f t="shared" si="159"/>
        <v>0</v>
      </c>
      <c r="AR359" s="37">
        <f t="shared" si="160"/>
        <v>0</v>
      </c>
      <c r="AS359" s="37">
        <f t="shared" si="161"/>
        <v>0</v>
      </c>
      <c r="AT359" s="37">
        <f t="shared" si="174"/>
        <v>0</v>
      </c>
      <c r="AU359" s="37">
        <f t="shared" si="175"/>
        <v>0</v>
      </c>
      <c r="AV359" s="37">
        <f t="shared" si="176"/>
        <v>0</v>
      </c>
      <c r="AW359" s="37">
        <f t="shared" si="177"/>
        <v>0</v>
      </c>
      <c r="AX359" s="37">
        <f t="shared" si="162"/>
        <v>0</v>
      </c>
      <c r="AY359" s="37"/>
      <c r="AZ359" s="37"/>
      <c r="BB359" s="37">
        <f t="shared" si="163"/>
        <v>0</v>
      </c>
      <c r="BC359" s="37">
        <f t="shared" si="164"/>
        <v>0</v>
      </c>
      <c r="BD359" s="37">
        <f t="shared" si="165"/>
        <v>0</v>
      </c>
      <c r="BE359" s="37">
        <f t="shared" si="166"/>
        <v>0</v>
      </c>
      <c r="BF359" s="37">
        <f t="shared" si="167"/>
        <v>0</v>
      </c>
      <c r="BG359" s="37">
        <f t="shared" si="168"/>
        <v>0</v>
      </c>
      <c r="BH359" s="37">
        <f t="shared" si="178"/>
        <v>0</v>
      </c>
      <c r="BJ359" s="37"/>
      <c r="BL359" s="37">
        <f>IF(Uttag!F359="",Uttag!E359,0)/IF(Uttag!$F$2=Listor!$B$5,I359,1)</f>
        <v>0</v>
      </c>
      <c r="BM359" s="37">
        <f>Uttag!F359/IF(Uttag!$F$2=Listor!$B$5,I359,1)</f>
        <v>0</v>
      </c>
      <c r="BO359" s="81">
        <f t="shared" si="169"/>
        <v>9</v>
      </c>
      <c r="BP359" s="37">
        <f>IF(OR(BO359&gt;=10,BO359&lt;=4),Indata!$B$9,Indata!$B$10)</f>
        <v>0</v>
      </c>
    </row>
    <row r="360" spans="4:68" x14ac:dyDescent="0.25">
      <c r="D360" s="148">
        <f t="shared" si="179"/>
        <v>45555</v>
      </c>
      <c r="E360" s="140"/>
      <c r="F360" s="141"/>
      <c r="G360" s="148"/>
      <c r="H360" s="37">
        <f t="shared" si="170"/>
        <v>0</v>
      </c>
      <c r="I360" s="81">
        <f>24+SUMIFS(Listor!$C$16:$C$17,Listor!$B$16:$B$17,Uttag!D360)</f>
        <v>24</v>
      </c>
      <c r="J360" s="37">
        <f t="shared" si="152"/>
        <v>0</v>
      </c>
      <c r="L360" s="160"/>
      <c r="M360" s="207">
        <v>1</v>
      </c>
      <c r="N360" s="207">
        <v>0</v>
      </c>
      <c r="O360" s="151"/>
      <c r="P360" s="166"/>
      <c r="Q360" s="167"/>
      <c r="S360" s="37">
        <f t="shared" si="151"/>
        <v>0</v>
      </c>
      <c r="U360" s="37">
        <f>(M360+(1-M360)*(1-N360))*L360*_xlfn.XLOOKUP(BO360,Priser!$A$4:$A$15,Priser!$J$4:$J$15)</f>
        <v>0</v>
      </c>
      <c r="V360" s="37">
        <f>AQ360*(SUMIFS(Priser!$J$4:$J$15,Priser!$A$4:$A$15,BO360)-(SUMIFS(Priser!$H$4:$H$15,Priser!$A$4:$A$15,BO360)/SUMIFS(Priser!$I$4:$I$15,Priser!$A$4:$A$15,BO360)))+AP360*(SUMIFS(Priser!$J$4:$J$15,Priser!$A$4:$A$15,BO360)-Priser!$E$6/SUMIFS(Priser!$I$4:$I$15,Priser!$A$4:$A$15,BO360))+AO360*(SUMIFS(Priser!$J$4:$J$15,Priser!$A$4:$A$15,BO360)-Priser!$D$5/SUMIFS(Priser!$I$4:$I$15,Priser!$A$4:$A$15,BO360))+AN360*(SUMIFS(Priser!$J$4:$J$15,Priser!$A$4:$A$15,BO360)-Priser!$C$4/SUMIFS(Priser!$I$4:$I$15,Priser!$A$4:$A$15,BO360))+AM360*(SUMIFS(Priser!$J$4:$J$15,Priser!$A$4:$A$15,BO360)-Priser!$B$4/SUMIFS(Priser!$I$4:$I$15,Priser!$A$4:$A$15,BO360))</f>
        <v>0</v>
      </c>
      <c r="W360" s="37">
        <f t="shared" si="171"/>
        <v>0</v>
      </c>
      <c r="X360" s="37"/>
      <c r="AA360" s="37">
        <f t="shared" si="153"/>
        <v>0</v>
      </c>
      <c r="AB360" s="37">
        <f t="shared" si="180"/>
        <v>0</v>
      </c>
      <c r="AC360" s="37">
        <f t="shared" si="154"/>
        <v>0</v>
      </c>
      <c r="AD360" s="37">
        <f t="shared" si="172"/>
        <v>0</v>
      </c>
      <c r="AE360" s="37">
        <f>IF(AD360&gt;=Priser!$L$7,Priser!$M$7,IF(AD360&gt;=Priser!$L$6,Priser!$M$6,IF(AD360&gt;=Priser!$L$5,Priser!$M$5,IF(AD360&gt;=Priser!$L$4,Priser!$M$4))))</f>
        <v>0</v>
      </c>
      <c r="AF360" s="37">
        <f>AE360*SUMIFS(Priser!$J$4:$J$15,Priser!$A$4:$A$15,$BO360)*AB360</f>
        <v>0</v>
      </c>
      <c r="AG360" s="37">
        <f t="shared" si="173"/>
        <v>0</v>
      </c>
      <c r="AH360" s="37">
        <f>IF(AG360&gt;=Priser!$N$7,Priser!$O$7,IF(AG360&gt;=Priser!$N$6,Priser!$O$6,IF(AG360&gt;=Priser!$N$5,Priser!$O$5,IF(AG360&gt;=Priser!$N$4,Priser!$O$4))))</f>
        <v>0</v>
      </c>
      <c r="AI360" s="37">
        <f>AH360*SUMIFS(Priser!$J$4:$J$15,Priser!$A$4:$A$15,$BO360)*AC360</f>
        <v>0</v>
      </c>
      <c r="AJ360" s="37"/>
      <c r="AK360" s="37"/>
      <c r="AM360" s="37">
        <f t="shared" si="155"/>
        <v>0</v>
      </c>
      <c r="AN360" s="37">
        <f t="shared" si="156"/>
        <v>0</v>
      </c>
      <c r="AO360" s="37">
        <f t="shared" si="157"/>
        <v>0</v>
      </c>
      <c r="AP360" s="37">
        <f t="shared" si="158"/>
        <v>0</v>
      </c>
      <c r="AQ360" s="37">
        <f t="shared" si="159"/>
        <v>0</v>
      </c>
      <c r="AR360" s="37">
        <f t="shared" si="160"/>
        <v>0</v>
      </c>
      <c r="AS360" s="37">
        <f t="shared" si="161"/>
        <v>0</v>
      </c>
      <c r="AT360" s="37">
        <f t="shared" si="174"/>
        <v>0</v>
      </c>
      <c r="AU360" s="37">
        <f t="shared" si="175"/>
        <v>0</v>
      </c>
      <c r="AV360" s="37">
        <f t="shared" si="176"/>
        <v>0</v>
      </c>
      <c r="AW360" s="37">
        <f t="shared" si="177"/>
        <v>0</v>
      </c>
      <c r="AX360" s="37">
        <f t="shared" si="162"/>
        <v>0</v>
      </c>
      <c r="AY360" s="37"/>
      <c r="AZ360" s="37"/>
      <c r="BB360" s="37">
        <f t="shared" si="163"/>
        <v>0</v>
      </c>
      <c r="BC360" s="37">
        <f t="shared" si="164"/>
        <v>0</v>
      </c>
      <c r="BD360" s="37">
        <f t="shared" si="165"/>
        <v>0</v>
      </c>
      <c r="BE360" s="37">
        <f t="shared" si="166"/>
        <v>0</v>
      </c>
      <c r="BF360" s="37">
        <f t="shared" si="167"/>
        <v>0</v>
      </c>
      <c r="BG360" s="37">
        <f t="shared" si="168"/>
        <v>0</v>
      </c>
      <c r="BH360" s="37">
        <f t="shared" si="178"/>
        <v>0</v>
      </c>
      <c r="BJ360" s="37"/>
      <c r="BL360" s="37">
        <f>IF(Uttag!F360="",Uttag!E360,0)/IF(Uttag!$F$2=Listor!$B$5,I360,1)</f>
        <v>0</v>
      </c>
      <c r="BM360" s="37">
        <f>Uttag!F360/IF(Uttag!$F$2=Listor!$B$5,I360,1)</f>
        <v>0</v>
      </c>
      <c r="BO360" s="81">
        <f t="shared" si="169"/>
        <v>9</v>
      </c>
      <c r="BP360" s="37">
        <f>IF(OR(BO360&gt;=10,BO360&lt;=4),Indata!$B$9,Indata!$B$10)</f>
        <v>0</v>
      </c>
    </row>
    <row r="361" spans="4:68" x14ac:dyDescent="0.25">
      <c r="D361" s="148">
        <f t="shared" si="179"/>
        <v>45556</v>
      </c>
      <c r="E361" s="140"/>
      <c r="F361" s="141"/>
      <c r="G361" s="148"/>
      <c r="H361" s="37">
        <f t="shared" si="170"/>
        <v>0</v>
      </c>
      <c r="I361" s="81">
        <f>24+SUMIFS(Listor!$C$16:$C$17,Listor!$B$16:$B$17,Uttag!D361)</f>
        <v>24</v>
      </c>
      <c r="J361" s="37">
        <f t="shared" si="152"/>
        <v>0</v>
      </c>
      <c r="L361" s="160"/>
      <c r="M361" s="207">
        <v>1</v>
      </c>
      <c r="N361" s="207">
        <v>0</v>
      </c>
      <c r="O361" s="151"/>
      <c r="P361" s="166"/>
      <c r="Q361" s="167"/>
      <c r="S361" s="37">
        <f t="shared" si="151"/>
        <v>0</v>
      </c>
      <c r="U361" s="37">
        <f>(M361+(1-M361)*(1-N361))*L361*_xlfn.XLOOKUP(BO361,Priser!$A$4:$A$15,Priser!$J$4:$J$15)</f>
        <v>0</v>
      </c>
      <c r="V361" s="37">
        <f>AQ361*(SUMIFS(Priser!$J$4:$J$15,Priser!$A$4:$A$15,BO361)-(SUMIFS(Priser!$H$4:$H$15,Priser!$A$4:$A$15,BO361)/SUMIFS(Priser!$I$4:$I$15,Priser!$A$4:$A$15,BO361)))+AP361*(SUMIFS(Priser!$J$4:$J$15,Priser!$A$4:$A$15,BO361)-Priser!$E$6/SUMIFS(Priser!$I$4:$I$15,Priser!$A$4:$A$15,BO361))+AO361*(SUMIFS(Priser!$J$4:$J$15,Priser!$A$4:$A$15,BO361)-Priser!$D$5/SUMIFS(Priser!$I$4:$I$15,Priser!$A$4:$A$15,BO361))+AN361*(SUMIFS(Priser!$J$4:$J$15,Priser!$A$4:$A$15,BO361)-Priser!$C$4/SUMIFS(Priser!$I$4:$I$15,Priser!$A$4:$A$15,BO361))+AM361*(SUMIFS(Priser!$J$4:$J$15,Priser!$A$4:$A$15,BO361)-Priser!$B$4/SUMIFS(Priser!$I$4:$I$15,Priser!$A$4:$A$15,BO361))</f>
        <v>0</v>
      </c>
      <c r="W361" s="37">
        <f t="shared" si="171"/>
        <v>0</v>
      </c>
      <c r="X361" s="37"/>
      <c r="AA361" s="37">
        <f t="shared" si="153"/>
        <v>0</v>
      </c>
      <c r="AB361" s="37">
        <f t="shared" si="180"/>
        <v>0</v>
      </c>
      <c r="AC361" s="37">
        <f t="shared" si="154"/>
        <v>0</v>
      </c>
      <c r="AD361" s="37">
        <f t="shared" si="172"/>
        <v>0</v>
      </c>
      <c r="AE361" s="37">
        <f>IF(AD361&gt;=Priser!$L$7,Priser!$M$7,IF(AD361&gt;=Priser!$L$6,Priser!$M$6,IF(AD361&gt;=Priser!$L$5,Priser!$M$5,IF(AD361&gt;=Priser!$L$4,Priser!$M$4))))</f>
        <v>0</v>
      </c>
      <c r="AF361" s="37">
        <f>AE361*SUMIFS(Priser!$J$4:$J$15,Priser!$A$4:$A$15,$BO361)*AB361</f>
        <v>0</v>
      </c>
      <c r="AG361" s="37">
        <f t="shared" si="173"/>
        <v>0</v>
      </c>
      <c r="AH361" s="37">
        <f>IF(AG361&gt;=Priser!$N$7,Priser!$O$7,IF(AG361&gt;=Priser!$N$6,Priser!$O$6,IF(AG361&gt;=Priser!$N$5,Priser!$O$5,IF(AG361&gt;=Priser!$N$4,Priser!$O$4))))</f>
        <v>0</v>
      </c>
      <c r="AI361" s="37">
        <f>AH361*SUMIFS(Priser!$J$4:$J$15,Priser!$A$4:$A$15,$BO361)*AC361</f>
        <v>0</v>
      </c>
      <c r="AJ361" s="37"/>
      <c r="AK361" s="37"/>
      <c r="AM361" s="37">
        <f t="shared" si="155"/>
        <v>0</v>
      </c>
      <c r="AN361" s="37">
        <f t="shared" si="156"/>
        <v>0</v>
      </c>
      <c r="AO361" s="37">
        <f t="shared" si="157"/>
        <v>0</v>
      </c>
      <c r="AP361" s="37">
        <f t="shared" si="158"/>
        <v>0</v>
      </c>
      <c r="AQ361" s="37">
        <f t="shared" si="159"/>
        <v>0</v>
      </c>
      <c r="AR361" s="37">
        <f t="shared" si="160"/>
        <v>0</v>
      </c>
      <c r="AS361" s="37">
        <f t="shared" si="161"/>
        <v>0</v>
      </c>
      <c r="AT361" s="37">
        <f t="shared" si="174"/>
        <v>0</v>
      </c>
      <c r="AU361" s="37">
        <f t="shared" si="175"/>
        <v>0</v>
      </c>
      <c r="AV361" s="37">
        <f t="shared" si="176"/>
        <v>0</v>
      </c>
      <c r="AW361" s="37">
        <f t="shared" si="177"/>
        <v>0</v>
      </c>
      <c r="AX361" s="37">
        <f t="shared" si="162"/>
        <v>0</v>
      </c>
      <c r="AY361" s="37"/>
      <c r="AZ361" s="37"/>
      <c r="BB361" s="37">
        <f t="shared" si="163"/>
        <v>0</v>
      </c>
      <c r="BC361" s="37">
        <f t="shared" si="164"/>
        <v>0</v>
      </c>
      <c r="BD361" s="37">
        <f t="shared" si="165"/>
        <v>0</v>
      </c>
      <c r="BE361" s="37">
        <f t="shared" si="166"/>
        <v>0</v>
      </c>
      <c r="BF361" s="37">
        <f t="shared" si="167"/>
        <v>0</v>
      </c>
      <c r="BG361" s="37">
        <f t="shared" si="168"/>
        <v>0</v>
      </c>
      <c r="BH361" s="37">
        <f t="shared" si="178"/>
        <v>0</v>
      </c>
      <c r="BJ361" s="37"/>
      <c r="BL361" s="37">
        <f>IF(Uttag!F361="",Uttag!E361,0)/IF(Uttag!$F$2=Listor!$B$5,I361,1)</f>
        <v>0</v>
      </c>
      <c r="BM361" s="37">
        <f>Uttag!F361/IF(Uttag!$F$2=Listor!$B$5,I361,1)</f>
        <v>0</v>
      </c>
      <c r="BO361" s="81">
        <f t="shared" si="169"/>
        <v>9</v>
      </c>
      <c r="BP361" s="37">
        <f>IF(OR(BO361&gt;=10,BO361&lt;=4),Indata!$B$9,Indata!$B$10)</f>
        <v>0</v>
      </c>
    </row>
    <row r="362" spans="4:68" x14ac:dyDescent="0.25">
      <c r="D362" s="148">
        <f t="shared" si="179"/>
        <v>45557</v>
      </c>
      <c r="E362" s="140"/>
      <c r="F362" s="141"/>
      <c r="G362" s="148"/>
      <c r="H362" s="37">
        <f t="shared" si="170"/>
        <v>0</v>
      </c>
      <c r="I362" s="81">
        <f>24+SUMIFS(Listor!$C$16:$C$17,Listor!$B$16:$B$17,Uttag!D362)</f>
        <v>24</v>
      </c>
      <c r="J362" s="37">
        <f t="shared" si="152"/>
        <v>0</v>
      </c>
      <c r="L362" s="160"/>
      <c r="M362" s="207">
        <v>1</v>
      </c>
      <c r="N362" s="207">
        <v>0</v>
      </c>
      <c r="O362" s="151"/>
      <c r="P362" s="166"/>
      <c r="Q362" s="167"/>
      <c r="S362" s="37">
        <f t="shared" si="151"/>
        <v>0</v>
      </c>
      <c r="U362" s="37">
        <f>(M362+(1-M362)*(1-N362))*L362*_xlfn.XLOOKUP(BO362,Priser!$A$4:$A$15,Priser!$J$4:$J$15)</f>
        <v>0</v>
      </c>
      <c r="V362" s="37">
        <f>AQ362*(SUMIFS(Priser!$J$4:$J$15,Priser!$A$4:$A$15,BO362)-(SUMIFS(Priser!$H$4:$H$15,Priser!$A$4:$A$15,BO362)/SUMIFS(Priser!$I$4:$I$15,Priser!$A$4:$A$15,BO362)))+AP362*(SUMIFS(Priser!$J$4:$J$15,Priser!$A$4:$A$15,BO362)-Priser!$E$6/SUMIFS(Priser!$I$4:$I$15,Priser!$A$4:$A$15,BO362))+AO362*(SUMIFS(Priser!$J$4:$J$15,Priser!$A$4:$A$15,BO362)-Priser!$D$5/SUMIFS(Priser!$I$4:$I$15,Priser!$A$4:$A$15,BO362))+AN362*(SUMIFS(Priser!$J$4:$J$15,Priser!$A$4:$A$15,BO362)-Priser!$C$4/SUMIFS(Priser!$I$4:$I$15,Priser!$A$4:$A$15,BO362))+AM362*(SUMIFS(Priser!$J$4:$J$15,Priser!$A$4:$A$15,BO362)-Priser!$B$4/SUMIFS(Priser!$I$4:$I$15,Priser!$A$4:$A$15,BO362))</f>
        <v>0</v>
      </c>
      <c r="W362" s="37">
        <f t="shared" si="171"/>
        <v>0</v>
      </c>
      <c r="X362" s="37"/>
      <c r="AA362" s="37">
        <f t="shared" si="153"/>
        <v>0</v>
      </c>
      <c r="AB362" s="37">
        <f t="shared" si="180"/>
        <v>0</v>
      </c>
      <c r="AC362" s="37">
        <f t="shared" si="154"/>
        <v>0</v>
      </c>
      <c r="AD362" s="37">
        <f t="shared" si="172"/>
        <v>0</v>
      </c>
      <c r="AE362" s="37">
        <f>IF(AD362&gt;=Priser!$L$7,Priser!$M$7,IF(AD362&gt;=Priser!$L$6,Priser!$M$6,IF(AD362&gt;=Priser!$L$5,Priser!$M$5,IF(AD362&gt;=Priser!$L$4,Priser!$M$4))))</f>
        <v>0</v>
      </c>
      <c r="AF362" s="37">
        <f>AE362*SUMIFS(Priser!$J$4:$J$15,Priser!$A$4:$A$15,$BO362)*AB362</f>
        <v>0</v>
      </c>
      <c r="AG362" s="37">
        <f t="shared" si="173"/>
        <v>0</v>
      </c>
      <c r="AH362" s="37">
        <f>IF(AG362&gt;=Priser!$N$7,Priser!$O$7,IF(AG362&gt;=Priser!$N$6,Priser!$O$6,IF(AG362&gt;=Priser!$N$5,Priser!$O$5,IF(AG362&gt;=Priser!$N$4,Priser!$O$4))))</f>
        <v>0</v>
      </c>
      <c r="AI362" s="37">
        <f>AH362*SUMIFS(Priser!$J$4:$J$15,Priser!$A$4:$A$15,$BO362)*AC362</f>
        <v>0</v>
      </c>
      <c r="AJ362" s="37"/>
      <c r="AK362" s="37"/>
      <c r="AM362" s="37">
        <f t="shared" si="155"/>
        <v>0</v>
      </c>
      <c r="AN362" s="37">
        <f t="shared" si="156"/>
        <v>0</v>
      </c>
      <c r="AO362" s="37">
        <f t="shared" si="157"/>
        <v>0</v>
      </c>
      <c r="AP362" s="37">
        <f t="shared" si="158"/>
        <v>0</v>
      </c>
      <c r="AQ362" s="37">
        <f t="shared" si="159"/>
        <v>0</v>
      </c>
      <c r="AR362" s="37">
        <f t="shared" si="160"/>
        <v>0</v>
      </c>
      <c r="AS362" s="37">
        <f t="shared" si="161"/>
        <v>0</v>
      </c>
      <c r="AT362" s="37">
        <f t="shared" si="174"/>
        <v>0</v>
      </c>
      <c r="AU362" s="37">
        <f t="shared" si="175"/>
        <v>0</v>
      </c>
      <c r="AV362" s="37">
        <f t="shared" si="176"/>
        <v>0</v>
      </c>
      <c r="AW362" s="37">
        <f t="shared" si="177"/>
        <v>0</v>
      </c>
      <c r="AX362" s="37">
        <f t="shared" si="162"/>
        <v>0</v>
      </c>
      <c r="AY362" s="37"/>
      <c r="AZ362" s="37"/>
      <c r="BB362" s="37">
        <f t="shared" si="163"/>
        <v>0</v>
      </c>
      <c r="BC362" s="37">
        <f t="shared" si="164"/>
        <v>0</v>
      </c>
      <c r="BD362" s="37">
        <f t="shared" si="165"/>
        <v>0</v>
      </c>
      <c r="BE362" s="37">
        <f t="shared" si="166"/>
        <v>0</v>
      </c>
      <c r="BF362" s="37">
        <f t="shared" si="167"/>
        <v>0</v>
      </c>
      <c r="BG362" s="37">
        <f t="shared" si="168"/>
        <v>0</v>
      </c>
      <c r="BH362" s="37">
        <f t="shared" si="178"/>
        <v>0</v>
      </c>
      <c r="BJ362" s="37"/>
      <c r="BL362" s="37">
        <f>IF(Uttag!F362="",Uttag!E362,0)/IF(Uttag!$F$2=Listor!$B$5,I362,1)</f>
        <v>0</v>
      </c>
      <c r="BM362" s="37">
        <f>Uttag!F362/IF(Uttag!$F$2=Listor!$B$5,I362,1)</f>
        <v>0</v>
      </c>
      <c r="BO362" s="81">
        <f t="shared" si="169"/>
        <v>9</v>
      </c>
      <c r="BP362" s="37">
        <f>IF(OR(BO362&gt;=10,BO362&lt;=4),Indata!$B$9,Indata!$B$10)</f>
        <v>0</v>
      </c>
    </row>
    <row r="363" spans="4:68" x14ac:dyDescent="0.25">
      <c r="D363" s="148">
        <f t="shared" si="179"/>
        <v>45558</v>
      </c>
      <c r="E363" s="140"/>
      <c r="F363" s="141"/>
      <c r="G363" s="148"/>
      <c r="H363" s="37">
        <f t="shared" si="170"/>
        <v>0</v>
      </c>
      <c r="I363" s="81">
        <f>24+SUMIFS(Listor!$C$16:$C$17,Listor!$B$16:$B$17,Uttag!D363)</f>
        <v>24</v>
      </c>
      <c r="J363" s="37">
        <f t="shared" si="152"/>
        <v>0</v>
      </c>
      <c r="L363" s="160"/>
      <c r="M363" s="207">
        <v>1</v>
      </c>
      <c r="N363" s="207">
        <v>0</v>
      </c>
      <c r="O363" s="151"/>
      <c r="P363" s="166"/>
      <c r="Q363" s="167"/>
      <c r="S363" s="37">
        <f t="shared" si="151"/>
        <v>0</v>
      </c>
      <c r="U363" s="37">
        <f>(M363+(1-M363)*(1-N363))*L363*_xlfn.XLOOKUP(BO363,Priser!$A$4:$A$15,Priser!$J$4:$J$15)</f>
        <v>0</v>
      </c>
      <c r="V363" s="37">
        <f>AQ363*(SUMIFS(Priser!$J$4:$J$15,Priser!$A$4:$A$15,BO363)-(SUMIFS(Priser!$H$4:$H$15,Priser!$A$4:$A$15,BO363)/SUMIFS(Priser!$I$4:$I$15,Priser!$A$4:$A$15,BO363)))+AP363*(SUMIFS(Priser!$J$4:$J$15,Priser!$A$4:$A$15,BO363)-Priser!$E$6/SUMIFS(Priser!$I$4:$I$15,Priser!$A$4:$A$15,BO363))+AO363*(SUMIFS(Priser!$J$4:$J$15,Priser!$A$4:$A$15,BO363)-Priser!$D$5/SUMIFS(Priser!$I$4:$I$15,Priser!$A$4:$A$15,BO363))+AN363*(SUMIFS(Priser!$J$4:$J$15,Priser!$A$4:$A$15,BO363)-Priser!$C$4/SUMIFS(Priser!$I$4:$I$15,Priser!$A$4:$A$15,BO363))+AM363*(SUMIFS(Priser!$J$4:$J$15,Priser!$A$4:$A$15,BO363)-Priser!$B$4/SUMIFS(Priser!$I$4:$I$15,Priser!$A$4:$A$15,BO363))</f>
        <v>0</v>
      </c>
      <c r="W363" s="37">
        <f t="shared" si="171"/>
        <v>0</v>
      </c>
      <c r="X363" s="37"/>
      <c r="AA363" s="37">
        <f t="shared" si="153"/>
        <v>0</v>
      </c>
      <c r="AB363" s="37">
        <f t="shared" si="180"/>
        <v>0</v>
      </c>
      <c r="AC363" s="37">
        <f t="shared" si="154"/>
        <v>0</v>
      </c>
      <c r="AD363" s="37">
        <f t="shared" si="172"/>
        <v>0</v>
      </c>
      <c r="AE363" s="37">
        <f>IF(AD363&gt;=Priser!$L$7,Priser!$M$7,IF(AD363&gt;=Priser!$L$6,Priser!$M$6,IF(AD363&gt;=Priser!$L$5,Priser!$M$5,IF(AD363&gt;=Priser!$L$4,Priser!$M$4))))</f>
        <v>0</v>
      </c>
      <c r="AF363" s="37">
        <f>AE363*SUMIFS(Priser!$J$4:$J$15,Priser!$A$4:$A$15,$BO363)*AB363</f>
        <v>0</v>
      </c>
      <c r="AG363" s="37">
        <f t="shared" si="173"/>
        <v>0</v>
      </c>
      <c r="AH363" s="37">
        <f>IF(AG363&gt;=Priser!$N$7,Priser!$O$7,IF(AG363&gt;=Priser!$N$6,Priser!$O$6,IF(AG363&gt;=Priser!$N$5,Priser!$O$5,IF(AG363&gt;=Priser!$N$4,Priser!$O$4))))</f>
        <v>0</v>
      </c>
      <c r="AI363" s="37">
        <f>AH363*SUMIFS(Priser!$J$4:$J$15,Priser!$A$4:$A$15,$BO363)*AC363</f>
        <v>0</v>
      </c>
      <c r="AJ363" s="37"/>
      <c r="AK363" s="37"/>
      <c r="AM363" s="37">
        <f t="shared" si="155"/>
        <v>0</v>
      </c>
      <c r="AN363" s="37">
        <f t="shared" si="156"/>
        <v>0</v>
      </c>
      <c r="AO363" s="37">
        <f t="shared" si="157"/>
        <v>0</v>
      </c>
      <c r="AP363" s="37">
        <f t="shared" si="158"/>
        <v>0</v>
      </c>
      <c r="AQ363" s="37">
        <f t="shared" si="159"/>
        <v>0</v>
      </c>
      <c r="AR363" s="37">
        <f t="shared" si="160"/>
        <v>0</v>
      </c>
      <c r="AS363" s="37">
        <f t="shared" si="161"/>
        <v>0</v>
      </c>
      <c r="AT363" s="37">
        <f t="shared" si="174"/>
        <v>0</v>
      </c>
      <c r="AU363" s="37">
        <f t="shared" si="175"/>
        <v>0</v>
      </c>
      <c r="AV363" s="37">
        <f t="shared" si="176"/>
        <v>0</v>
      </c>
      <c r="AW363" s="37">
        <f t="shared" si="177"/>
        <v>0</v>
      </c>
      <c r="AX363" s="37">
        <f t="shared" si="162"/>
        <v>0</v>
      </c>
      <c r="AY363" s="37"/>
      <c r="AZ363" s="37"/>
      <c r="BB363" s="37">
        <f t="shared" si="163"/>
        <v>0</v>
      </c>
      <c r="BC363" s="37">
        <f t="shared" si="164"/>
        <v>0</v>
      </c>
      <c r="BD363" s="37">
        <f t="shared" si="165"/>
        <v>0</v>
      </c>
      <c r="BE363" s="37">
        <f t="shared" si="166"/>
        <v>0</v>
      </c>
      <c r="BF363" s="37">
        <f t="shared" si="167"/>
        <v>0</v>
      </c>
      <c r="BG363" s="37">
        <f t="shared" si="168"/>
        <v>0</v>
      </c>
      <c r="BH363" s="37">
        <f t="shared" si="178"/>
        <v>0</v>
      </c>
      <c r="BJ363" s="37"/>
      <c r="BL363" s="37">
        <f>IF(Uttag!F363="",Uttag!E363,0)/IF(Uttag!$F$2=Listor!$B$5,I363,1)</f>
        <v>0</v>
      </c>
      <c r="BM363" s="37">
        <f>Uttag!F363/IF(Uttag!$F$2=Listor!$B$5,I363,1)</f>
        <v>0</v>
      </c>
      <c r="BO363" s="81">
        <f t="shared" si="169"/>
        <v>9</v>
      </c>
      <c r="BP363" s="37">
        <f>IF(OR(BO363&gt;=10,BO363&lt;=4),Indata!$B$9,Indata!$B$10)</f>
        <v>0</v>
      </c>
    </row>
    <row r="364" spans="4:68" x14ac:dyDescent="0.25">
      <c r="D364" s="148">
        <f t="shared" si="179"/>
        <v>45559</v>
      </c>
      <c r="E364" s="140"/>
      <c r="F364" s="141"/>
      <c r="G364" s="148"/>
      <c r="H364" s="37">
        <f t="shared" si="170"/>
        <v>0</v>
      </c>
      <c r="I364" s="81">
        <f>24+SUMIFS(Listor!$C$16:$C$17,Listor!$B$16:$B$17,Uttag!D364)</f>
        <v>24</v>
      </c>
      <c r="J364" s="37">
        <f t="shared" si="152"/>
        <v>0</v>
      </c>
      <c r="L364" s="160"/>
      <c r="M364" s="207">
        <v>1</v>
      </c>
      <c r="N364" s="207">
        <v>0</v>
      </c>
      <c r="O364" s="151"/>
      <c r="P364" s="166"/>
      <c r="Q364" s="167"/>
      <c r="S364" s="37">
        <f t="shared" si="151"/>
        <v>0</v>
      </c>
      <c r="U364" s="37">
        <f>(M364+(1-M364)*(1-N364))*L364*_xlfn.XLOOKUP(BO364,Priser!$A$4:$A$15,Priser!$J$4:$J$15)</f>
        <v>0</v>
      </c>
      <c r="V364" s="37">
        <f>AQ364*(SUMIFS(Priser!$J$4:$J$15,Priser!$A$4:$A$15,BO364)-(SUMIFS(Priser!$H$4:$H$15,Priser!$A$4:$A$15,BO364)/SUMIFS(Priser!$I$4:$I$15,Priser!$A$4:$A$15,BO364)))+AP364*(SUMIFS(Priser!$J$4:$J$15,Priser!$A$4:$A$15,BO364)-Priser!$E$6/SUMIFS(Priser!$I$4:$I$15,Priser!$A$4:$A$15,BO364))+AO364*(SUMIFS(Priser!$J$4:$J$15,Priser!$A$4:$A$15,BO364)-Priser!$D$5/SUMIFS(Priser!$I$4:$I$15,Priser!$A$4:$A$15,BO364))+AN364*(SUMIFS(Priser!$J$4:$J$15,Priser!$A$4:$A$15,BO364)-Priser!$C$4/SUMIFS(Priser!$I$4:$I$15,Priser!$A$4:$A$15,BO364))+AM364*(SUMIFS(Priser!$J$4:$J$15,Priser!$A$4:$A$15,BO364)-Priser!$B$4/SUMIFS(Priser!$I$4:$I$15,Priser!$A$4:$A$15,BO364))</f>
        <v>0</v>
      </c>
      <c r="W364" s="37">
        <f t="shared" si="171"/>
        <v>0</v>
      </c>
      <c r="X364" s="37"/>
      <c r="AA364" s="37">
        <f t="shared" si="153"/>
        <v>0</v>
      </c>
      <c r="AB364" s="37">
        <f t="shared" si="180"/>
        <v>0</v>
      </c>
      <c r="AC364" s="37">
        <f t="shared" si="154"/>
        <v>0</v>
      </c>
      <c r="AD364" s="37">
        <f t="shared" si="172"/>
        <v>0</v>
      </c>
      <c r="AE364" s="37">
        <f>IF(AD364&gt;=Priser!$L$7,Priser!$M$7,IF(AD364&gt;=Priser!$L$6,Priser!$M$6,IF(AD364&gt;=Priser!$L$5,Priser!$M$5,IF(AD364&gt;=Priser!$L$4,Priser!$M$4))))</f>
        <v>0</v>
      </c>
      <c r="AF364" s="37">
        <f>AE364*SUMIFS(Priser!$J$4:$J$15,Priser!$A$4:$A$15,$BO364)*AB364</f>
        <v>0</v>
      </c>
      <c r="AG364" s="37">
        <f t="shared" si="173"/>
        <v>0</v>
      </c>
      <c r="AH364" s="37">
        <f>IF(AG364&gt;=Priser!$N$7,Priser!$O$7,IF(AG364&gt;=Priser!$N$6,Priser!$O$6,IF(AG364&gt;=Priser!$N$5,Priser!$O$5,IF(AG364&gt;=Priser!$N$4,Priser!$O$4))))</f>
        <v>0</v>
      </c>
      <c r="AI364" s="37">
        <f>AH364*SUMIFS(Priser!$J$4:$J$15,Priser!$A$4:$A$15,$BO364)*AC364</f>
        <v>0</v>
      </c>
      <c r="AJ364" s="37"/>
      <c r="AK364" s="37"/>
      <c r="AM364" s="37">
        <f t="shared" si="155"/>
        <v>0</v>
      </c>
      <c r="AN364" s="37">
        <f t="shared" si="156"/>
        <v>0</v>
      </c>
      <c r="AO364" s="37">
        <f t="shared" si="157"/>
        <v>0</v>
      </c>
      <c r="AP364" s="37">
        <f t="shared" si="158"/>
        <v>0</v>
      </c>
      <c r="AQ364" s="37">
        <f t="shared" si="159"/>
        <v>0</v>
      </c>
      <c r="AR364" s="37">
        <f t="shared" si="160"/>
        <v>0</v>
      </c>
      <c r="AS364" s="37">
        <f t="shared" si="161"/>
        <v>0</v>
      </c>
      <c r="AT364" s="37">
        <f t="shared" si="174"/>
        <v>0</v>
      </c>
      <c r="AU364" s="37">
        <f t="shared" si="175"/>
        <v>0</v>
      </c>
      <c r="AV364" s="37">
        <f t="shared" si="176"/>
        <v>0</v>
      </c>
      <c r="AW364" s="37">
        <f t="shared" si="177"/>
        <v>0</v>
      </c>
      <c r="AX364" s="37">
        <f t="shared" si="162"/>
        <v>0</v>
      </c>
      <c r="AY364" s="37"/>
      <c r="AZ364" s="37"/>
      <c r="BB364" s="37">
        <f t="shared" si="163"/>
        <v>0</v>
      </c>
      <c r="BC364" s="37">
        <f t="shared" si="164"/>
        <v>0</v>
      </c>
      <c r="BD364" s="37">
        <f t="shared" si="165"/>
        <v>0</v>
      </c>
      <c r="BE364" s="37">
        <f t="shared" si="166"/>
        <v>0</v>
      </c>
      <c r="BF364" s="37">
        <f t="shared" si="167"/>
        <v>0</v>
      </c>
      <c r="BG364" s="37">
        <f t="shared" si="168"/>
        <v>0</v>
      </c>
      <c r="BH364" s="37">
        <f t="shared" si="178"/>
        <v>0</v>
      </c>
      <c r="BJ364" s="37"/>
      <c r="BL364" s="37">
        <f>IF(Uttag!F364="",Uttag!E364,0)/IF(Uttag!$F$2=Listor!$B$5,I364,1)</f>
        <v>0</v>
      </c>
      <c r="BM364" s="37">
        <f>Uttag!F364/IF(Uttag!$F$2=Listor!$B$5,I364,1)</f>
        <v>0</v>
      </c>
      <c r="BO364" s="81">
        <f t="shared" si="169"/>
        <v>9</v>
      </c>
      <c r="BP364" s="37">
        <f>IF(OR(BO364&gt;=10,BO364&lt;=4),Indata!$B$9,Indata!$B$10)</f>
        <v>0</v>
      </c>
    </row>
    <row r="365" spans="4:68" x14ac:dyDescent="0.25">
      <c r="D365" s="148">
        <f t="shared" si="179"/>
        <v>45560</v>
      </c>
      <c r="E365" s="140"/>
      <c r="F365" s="141"/>
      <c r="G365" s="148"/>
      <c r="H365" s="37">
        <f t="shared" si="170"/>
        <v>0</v>
      </c>
      <c r="I365" s="81">
        <f>24+SUMIFS(Listor!$C$16:$C$17,Listor!$B$16:$B$17,Uttag!D365)</f>
        <v>24</v>
      </c>
      <c r="J365" s="37">
        <f t="shared" si="152"/>
        <v>0</v>
      </c>
      <c r="L365" s="160"/>
      <c r="M365" s="207">
        <v>1</v>
      </c>
      <c r="N365" s="207">
        <v>0</v>
      </c>
      <c r="O365" s="151"/>
      <c r="P365" s="166"/>
      <c r="Q365" s="167"/>
      <c r="S365" s="37">
        <f t="shared" si="151"/>
        <v>0</v>
      </c>
      <c r="U365" s="37">
        <f>(M365+(1-M365)*(1-N365))*L365*_xlfn.XLOOKUP(BO365,Priser!$A$4:$A$15,Priser!$J$4:$J$15)</f>
        <v>0</v>
      </c>
      <c r="V365" s="37">
        <f>AQ365*(SUMIFS(Priser!$J$4:$J$15,Priser!$A$4:$A$15,BO365)-(SUMIFS(Priser!$H$4:$H$15,Priser!$A$4:$A$15,BO365)/SUMIFS(Priser!$I$4:$I$15,Priser!$A$4:$A$15,BO365)))+AP365*(SUMIFS(Priser!$J$4:$J$15,Priser!$A$4:$A$15,BO365)-Priser!$E$6/SUMIFS(Priser!$I$4:$I$15,Priser!$A$4:$A$15,BO365))+AO365*(SUMIFS(Priser!$J$4:$J$15,Priser!$A$4:$A$15,BO365)-Priser!$D$5/SUMIFS(Priser!$I$4:$I$15,Priser!$A$4:$A$15,BO365))+AN365*(SUMIFS(Priser!$J$4:$J$15,Priser!$A$4:$A$15,BO365)-Priser!$C$4/SUMIFS(Priser!$I$4:$I$15,Priser!$A$4:$A$15,BO365))+AM365*(SUMIFS(Priser!$J$4:$J$15,Priser!$A$4:$A$15,BO365)-Priser!$B$4/SUMIFS(Priser!$I$4:$I$15,Priser!$A$4:$A$15,BO365))</f>
        <v>0</v>
      </c>
      <c r="W365" s="37">
        <f t="shared" si="171"/>
        <v>0</v>
      </c>
      <c r="X365" s="37"/>
      <c r="AA365" s="37">
        <f t="shared" si="153"/>
        <v>0</v>
      </c>
      <c r="AB365" s="37">
        <f t="shared" si="180"/>
        <v>0</v>
      </c>
      <c r="AC365" s="37">
        <f t="shared" si="154"/>
        <v>0</v>
      </c>
      <c r="AD365" s="37">
        <f t="shared" si="172"/>
        <v>0</v>
      </c>
      <c r="AE365" s="37">
        <f>IF(AD365&gt;=Priser!$L$7,Priser!$M$7,IF(AD365&gt;=Priser!$L$6,Priser!$M$6,IF(AD365&gt;=Priser!$L$5,Priser!$M$5,IF(AD365&gt;=Priser!$L$4,Priser!$M$4))))</f>
        <v>0</v>
      </c>
      <c r="AF365" s="37">
        <f>AE365*SUMIFS(Priser!$J$4:$J$15,Priser!$A$4:$A$15,$BO365)*AB365</f>
        <v>0</v>
      </c>
      <c r="AG365" s="37">
        <f t="shared" si="173"/>
        <v>0</v>
      </c>
      <c r="AH365" s="37">
        <f>IF(AG365&gt;=Priser!$N$7,Priser!$O$7,IF(AG365&gt;=Priser!$N$6,Priser!$O$6,IF(AG365&gt;=Priser!$N$5,Priser!$O$5,IF(AG365&gt;=Priser!$N$4,Priser!$O$4))))</f>
        <v>0</v>
      </c>
      <c r="AI365" s="37">
        <f>AH365*SUMIFS(Priser!$J$4:$J$15,Priser!$A$4:$A$15,$BO365)*AC365</f>
        <v>0</v>
      </c>
      <c r="AJ365" s="37"/>
      <c r="AK365" s="37"/>
      <c r="AM365" s="37">
        <f t="shared" si="155"/>
        <v>0</v>
      </c>
      <c r="AN365" s="37">
        <f t="shared" si="156"/>
        <v>0</v>
      </c>
      <c r="AO365" s="37">
        <f t="shared" si="157"/>
        <v>0</v>
      </c>
      <c r="AP365" s="37">
        <f t="shared" si="158"/>
        <v>0</v>
      </c>
      <c r="AQ365" s="37">
        <f t="shared" si="159"/>
        <v>0</v>
      </c>
      <c r="AR365" s="37">
        <f t="shared" si="160"/>
        <v>0</v>
      </c>
      <c r="AS365" s="37">
        <f t="shared" si="161"/>
        <v>0</v>
      </c>
      <c r="AT365" s="37">
        <f t="shared" si="174"/>
        <v>0</v>
      </c>
      <c r="AU365" s="37">
        <f t="shared" si="175"/>
        <v>0</v>
      </c>
      <c r="AV365" s="37">
        <f t="shared" si="176"/>
        <v>0</v>
      </c>
      <c r="AW365" s="37">
        <f t="shared" si="177"/>
        <v>0</v>
      </c>
      <c r="AX365" s="37">
        <f t="shared" si="162"/>
        <v>0</v>
      </c>
      <c r="AY365" s="37"/>
      <c r="AZ365" s="37"/>
      <c r="BB365" s="37">
        <f t="shared" si="163"/>
        <v>0</v>
      </c>
      <c r="BC365" s="37">
        <f t="shared" si="164"/>
        <v>0</v>
      </c>
      <c r="BD365" s="37">
        <f t="shared" si="165"/>
        <v>0</v>
      </c>
      <c r="BE365" s="37">
        <f t="shared" si="166"/>
        <v>0</v>
      </c>
      <c r="BF365" s="37">
        <f t="shared" si="167"/>
        <v>0</v>
      </c>
      <c r="BG365" s="37">
        <f t="shared" si="168"/>
        <v>0</v>
      </c>
      <c r="BH365" s="37">
        <f t="shared" si="178"/>
        <v>0</v>
      </c>
      <c r="BJ365" s="37"/>
      <c r="BL365" s="37">
        <f>IF(Uttag!F365="",Uttag!E365,0)/IF(Uttag!$F$2=Listor!$B$5,I365,1)</f>
        <v>0</v>
      </c>
      <c r="BM365" s="37">
        <f>Uttag!F365/IF(Uttag!$F$2=Listor!$B$5,I365,1)</f>
        <v>0</v>
      </c>
      <c r="BO365" s="81">
        <f t="shared" si="169"/>
        <v>9</v>
      </c>
      <c r="BP365" s="37">
        <f>IF(OR(BO365&gt;=10,BO365&lt;=4),Indata!$B$9,Indata!$B$10)</f>
        <v>0</v>
      </c>
    </row>
    <row r="366" spans="4:68" x14ac:dyDescent="0.25">
      <c r="D366" s="148">
        <f t="shared" si="179"/>
        <v>45561</v>
      </c>
      <c r="E366" s="140"/>
      <c r="F366" s="141"/>
      <c r="G366" s="148"/>
      <c r="H366" s="37">
        <f t="shared" si="170"/>
        <v>0</v>
      </c>
      <c r="I366" s="81">
        <f>24+SUMIFS(Listor!$C$16:$C$17,Listor!$B$16:$B$17,Uttag!D366)</f>
        <v>24</v>
      </c>
      <c r="J366" s="37">
        <f t="shared" si="152"/>
        <v>0</v>
      </c>
      <c r="L366" s="160"/>
      <c r="M366" s="207">
        <v>1</v>
      </c>
      <c r="N366" s="207">
        <v>0</v>
      </c>
      <c r="O366" s="151"/>
      <c r="P366" s="166"/>
      <c r="Q366" s="167"/>
      <c r="S366" s="37">
        <f t="shared" si="151"/>
        <v>0</v>
      </c>
      <c r="U366" s="37">
        <f>(M366+(1-M366)*(1-N366))*L366*_xlfn.XLOOKUP(BO366,Priser!$A$4:$A$15,Priser!$J$4:$J$15)</f>
        <v>0</v>
      </c>
      <c r="V366" s="37">
        <f>AQ366*(SUMIFS(Priser!$J$4:$J$15,Priser!$A$4:$A$15,BO366)-(SUMIFS(Priser!$H$4:$H$15,Priser!$A$4:$A$15,BO366)/SUMIFS(Priser!$I$4:$I$15,Priser!$A$4:$A$15,BO366)))+AP366*(SUMIFS(Priser!$J$4:$J$15,Priser!$A$4:$A$15,BO366)-Priser!$E$6/SUMIFS(Priser!$I$4:$I$15,Priser!$A$4:$A$15,BO366))+AO366*(SUMIFS(Priser!$J$4:$J$15,Priser!$A$4:$A$15,BO366)-Priser!$D$5/SUMIFS(Priser!$I$4:$I$15,Priser!$A$4:$A$15,BO366))+AN366*(SUMIFS(Priser!$J$4:$J$15,Priser!$A$4:$A$15,BO366)-Priser!$C$4/SUMIFS(Priser!$I$4:$I$15,Priser!$A$4:$A$15,BO366))+AM366*(SUMIFS(Priser!$J$4:$J$15,Priser!$A$4:$A$15,BO366)-Priser!$B$4/SUMIFS(Priser!$I$4:$I$15,Priser!$A$4:$A$15,BO366))</f>
        <v>0</v>
      </c>
      <c r="W366" s="37">
        <f t="shared" si="171"/>
        <v>0</v>
      </c>
      <c r="X366" s="37"/>
      <c r="AA366" s="37">
        <f t="shared" si="153"/>
        <v>0</v>
      </c>
      <c r="AB366" s="37">
        <f t="shared" si="180"/>
        <v>0</v>
      </c>
      <c r="AC366" s="37">
        <f t="shared" si="154"/>
        <v>0</v>
      </c>
      <c r="AD366" s="37">
        <f t="shared" si="172"/>
        <v>0</v>
      </c>
      <c r="AE366" s="37">
        <f>IF(AD366&gt;=Priser!$L$7,Priser!$M$7,IF(AD366&gt;=Priser!$L$6,Priser!$M$6,IF(AD366&gt;=Priser!$L$5,Priser!$M$5,IF(AD366&gt;=Priser!$L$4,Priser!$M$4))))</f>
        <v>0</v>
      </c>
      <c r="AF366" s="37">
        <f>AE366*SUMIFS(Priser!$J$4:$J$15,Priser!$A$4:$A$15,$BO366)*AB366</f>
        <v>0</v>
      </c>
      <c r="AG366" s="37">
        <f t="shared" si="173"/>
        <v>0</v>
      </c>
      <c r="AH366" s="37">
        <f>IF(AG366&gt;=Priser!$N$7,Priser!$O$7,IF(AG366&gt;=Priser!$N$6,Priser!$O$6,IF(AG366&gt;=Priser!$N$5,Priser!$O$5,IF(AG366&gt;=Priser!$N$4,Priser!$O$4))))</f>
        <v>0</v>
      </c>
      <c r="AI366" s="37">
        <f>AH366*SUMIFS(Priser!$J$4:$J$15,Priser!$A$4:$A$15,$BO366)*AC366</f>
        <v>0</v>
      </c>
      <c r="AJ366" s="37"/>
      <c r="AK366" s="37"/>
      <c r="AM366" s="37">
        <f t="shared" si="155"/>
        <v>0</v>
      </c>
      <c r="AN366" s="37">
        <f t="shared" si="156"/>
        <v>0</v>
      </c>
      <c r="AO366" s="37">
        <f t="shared" si="157"/>
        <v>0</v>
      </c>
      <c r="AP366" s="37">
        <f t="shared" si="158"/>
        <v>0</v>
      </c>
      <c r="AQ366" s="37">
        <f t="shared" si="159"/>
        <v>0</v>
      </c>
      <c r="AR366" s="37">
        <f t="shared" si="160"/>
        <v>0</v>
      </c>
      <c r="AS366" s="37">
        <f t="shared" si="161"/>
        <v>0</v>
      </c>
      <c r="AT366" s="37">
        <f t="shared" si="174"/>
        <v>0</v>
      </c>
      <c r="AU366" s="37">
        <f t="shared" si="175"/>
        <v>0</v>
      </c>
      <c r="AV366" s="37">
        <f t="shared" si="176"/>
        <v>0</v>
      </c>
      <c r="AW366" s="37">
        <f t="shared" si="177"/>
        <v>0</v>
      </c>
      <c r="AX366" s="37">
        <f t="shared" si="162"/>
        <v>0</v>
      </c>
      <c r="AY366" s="37"/>
      <c r="AZ366" s="37"/>
      <c r="BB366" s="37">
        <f t="shared" si="163"/>
        <v>0</v>
      </c>
      <c r="BC366" s="37">
        <f t="shared" si="164"/>
        <v>0</v>
      </c>
      <c r="BD366" s="37">
        <f t="shared" si="165"/>
        <v>0</v>
      </c>
      <c r="BE366" s="37">
        <f t="shared" si="166"/>
        <v>0</v>
      </c>
      <c r="BF366" s="37">
        <f t="shared" si="167"/>
        <v>0</v>
      </c>
      <c r="BG366" s="37">
        <f t="shared" si="168"/>
        <v>0</v>
      </c>
      <c r="BH366" s="37">
        <f t="shared" si="178"/>
        <v>0</v>
      </c>
      <c r="BJ366" s="37"/>
      <c r="BL366" s="37">
        <f>IF(Uttag!F366="",Uttag!E366,0)/IF(Uttag!$F$2=Listor!$B$5,I366,1)</f>
        <v>0</v>
      </c>
      <c r="BM366" s="37">
        <f>Uttag!F366/IF(Uttag!$F$2=Listor!$B$5,I366,1)</f>
        <v>0</v>
      </c>
      <c r="BO366" s="81">
        <f t="shared" si="169"/>
        <v>9</v>
      </c>
      <c r="BP366" s="37">
        <f>IF(OR(BO366&gt;=10,BO366&lt;=4),Indata!$B$9,Indata!$B$10)</f>
        <v>0</v>
      </c>
    </row>
    <row r="367" spans="4:68" x14ac:dyDescent="0.25">
      <c r="D367" s="148">
        <f t="shared" si="179"/>
        <v>45562</v>
      </c>
      <c r="E367" s="140"/>
      <c r="F367" s="141"/>
      <c r="G367" s="148"/>
      <c r="H367" s="37">
        <f t="shared" si="170"/>
        <v>0</v>
      </c>
      <c r="I367" s="81">
        <f>24+SUMIFS(Listor!$C$16:$C$17,Listor!$B$16:$B$17,Uttag!D367)</f>
        <v>24</v>
      </c>
      <c r="J367" s="37">
        <f t="shared" si="152"/>
        <v>0</v>
      </c>
      <c r="L367" s="160"/>
      <c r="M367" s="207">
        <v>1</v>
      </c>
      <c r="N367" s="207">
        <v>0</v>
      </c>
      <c r="O367" s="151"/>
      <c r="P367" s="166"/>
      <c r="Q367" s="167"/>
      <c r="S367" s="37">
        <f t="shared" si="151"/>
        <v>0</v>
      </c>
      <c r="U367" s="37">
        <f>(M367+(1-M367)*(1-N367))*L367*_xlfn.XLOOKUP(BO367,Priser!$A$4:$A$15,Priser!$J$4:$J$15)</f>
        <v>0</v>
      </c>
      <c r="V367" s="37">
        <f>AQ367*(SUMIFS(Priser!$J$4:$J$15,Priser!$A$4:$A$15,BO367)-(SUMIFS(Priser!$H$4:$H$15,Priser!$A$4:$A$15,BO367)/SUMIFS(Priser!$I$4:$I$15,Priser!$A$4:$A$15,BO367)))+AP367*(SUMIFS(Priser!$J$4:$J$15,Priser!$A$4:$A$15,BO367)-Priser!$E$6/SUMIFS(Priser!$I$4:$I$15,Priser!$A$4:$A$15,BO367))+AO367*(SUMIFS(Priser!$J$4:$J$15,Priser!$A$4:$A$15,BO367)-Priser!$D$5/SUMIFS(Priser!$I$4:$I$15,Priser!$A$4:$A$15,BO367))+AN367*(SUMIFS(Priser!$J$4:$J$15,Priser!$A$4:$A$15,BO367)-Priser!$C$4/SUMIFS(Priser!$I$4:$I$15,Priser!$A$4:$A$15,BO367))+AM367*(SUMIFS(Priser!$J$4:$J$15,Priser!$A$4:$A$15,BO367)-Priser!$B$4/SUMIFS(Priser!$I$4:$I$15,Priser!$A$4:$A$15,BO367))</f>
        <v>0</v>
      </c>
      <c r="W367" s="37">
        <f t="shared" si="171"/>
        <v>0</v>
      </c>
      <c r="X367" s="37"/>
      <c r="AA367" s="37">
        <f t="shared" si="153"/>
        <v>0</v>
      </c>
      <c r="AB367" s="37">
        <f t="shared" si="180"/>
        <v>0</v>
      </c>
      <c r="AC367" s="37">
        <f t="shared" si="154"/>
        <v>0</v>
      </c>
      <c r="AD367" s="37">
        <f t="shared" si="172"/>
        <v>0</v>
      </c>
      <c r="AE367" s="37">
        <f>IF(AD367&gt;=Priser!$L$7,Priser!$M$7,IF(AD367&gt;=Priser!$L$6,Priser!$M$6,IF(AD367&gt;=Priser!$L$5,Priser!$M$5,IF(AD367&gt;=Priser!$L$4,Priser!$M$4))))</f>
        <v>0</v>
      </c>
      <c r="AF367" s="37">
        <f>AE367*SUMIFS(Priser!$J$4:$J$15,Priser!$A$4:$A$15,$BO367)*AB367</f>
        <v>0</v>
      </c>
      <c r="AG367" s="37">
        <f t="shared" si="173"/>
        <v>0</v>
      </c>
      <c r="AH367" s="37">
        <f>IF(AG367&gt;=Priser!$N$7,Priser!$O$7,IF(AG367&gt;=Priser!$N$6,Priser!$O$6,IF(AG367&gt;=Priser!$N$5,Priser!$O$5,IF(AG367&gt;=Priser!$N$4,Priser!$O$4))))</f>
        <v>0</v>
      </c>
      <c r="AI367" s="37">
        <f>AH367*SUMIFS(Priser!$J$4:$J$15,Priser!$A$4:$A$15,$BO367)*AC367</f>
        <v>0</v>
      </c>
      <c r="AJ367" s="37"/>
      <c r="AK367" s="37"/>
      <c r="AM367" s="37">
        <f t="shared" si="155"/>
        <v>0</v>
      </c>
      <c r="AN367" s="37">
        <f t="shared" si="156"/>
        <v>0</v>
      </c>
      <c r="AO367" s="37">
        <f t="shared" si="157"/>
        <v>0</v>
      </c>
      <c r="AP367" s="37">
        <f t="shared" si="158"/>
        <v>0</v>
      </c>
      <c r="AQ367" s="37">
        <f t="shared" si="159"/>
        <v>0</v>
      </c>
      <c r="AR367" s="37">
        <f t="shared" si="160"/>
        <v>0</v>
      </c>
      <c r="AS367" s="37">
        <f t="shared" si="161"/>
        <v>0</v>
      </c>
      <c r="AT367" s="37">
        <f t="shared" si="174"/>
        <v>0</v>
      </c>
      <c r="AU367" s="37">
        <f t="shared" si="175"/>
        <v>0</v>
      </c>
      <c r="AV367" s="37">
        <f t="shared" si="176"/>
        <v>0</v>
      </c>
      <c r="AW367" s="37">
        <f t="shared" si="177"/>
        <v>0</v>
      </c>
      <c r="AX367" s="37">
        <f t="shared" si="162"/>
        <v>0</v>
      </c>
      <c r="AY367" s="37"/>
      <c r="AZ367" s="37"/>
      <c r="BB367" s="37">
        <f t="shared" si="163"/>
        <v>0</v>
      </c>
      <c r="BC367" s="37">
        <f t="shared" si="164"/>
        <v>0</v>
      </c>
      <c r="BD367" s="37">
        <f t="shared" si="165"/>
        <v>0</v>
      </c>
      <c r="BE367" s="37">
        <f t="shared" si="166"/>
        <v>0</v>
      </c>
      <c r="BF367" s="37">
        <f t="shared" si="167"/>
        <v>0</v>
      </c>
      <c r="BG367" s="37">
        <f t="shared" si="168"/>
        <v>0</v>
      </c>
      <c r="BH367" s="37">
        <f t="shared" si="178"/>
        <v>0</v>
      </c>
      <c r="BJ367" s="37"/>
      <c r="BL367" s="37">
        <f>IF(Uttag!F367="",Uttag!E367,0)/IF(Uttag!$F$2=Listor!$B$5,I367,1)</f>
        <v>0</v>
      </c>
      <c r="BM367" s="37">
        <f>Uttag!F367/IF(Uttag!$F$2=Listor!$B$5,I367,1)</f>
        <v>0</v>
      </c>
      <c r="BO367" s="81">
        <f t="shared" si="169"/>
        <v>9</v>
      </c>
      <c r="BP367" s="37">
        <f>IF(OR(BO367&gt;=10,BO367&lt;=4),Indata!$B$9,Indata!$B$10)</f>
        <v>0</v>
      </c>
    </row>
    <row r="368" spans="4:68" x14ac:dyDescent="0.25">
      <c r="D368" s="148">
        <f t="shared" si="179"/>
        <v>45563</v>
      </c>
      <c r="E368" s="140"/>
      <c r="F368" s="141"/>
      <c r="G368" s="148"/>
      <c r="H368" s="37">
        <f t="shared" si="170"/>
        <v>0</v>
      </c>
      <c r="I368" s="81">
        <f>24+SUMIFS(Listor!$C$16:$C$17,Listor!$B$16:$B$17,Uttag!D368)</f>
        <v>24</v>
      </c>
      <c r="J368" s="37">
        <f t="shared" si="152"/>
        <v>0</v>
      </c>
      <c r="L368" s="160"/>
      <c r="M368" s="207">
        <v>1</v>
      </c>
      <c r="N368" s="207">
        <v>0</v>
      </c>
      <c r="O368" s="151"/>
      <c r="P368" s="166"/>
      <c r="Q368" s="167"/>
      <c r="S368" s="37">
        <f t="shared" si="151"/>
        <v>0</v>
      </c>
      <c r="U368" s="37">
        <f>(M368+(1-M368)*(1-N368))*L368*_xlfn.XLOOKUP(BO368,Priser!$A$4:$A$15,Priser!$J$4:$J$15)</f>
        <v>0</v>
      </c>
      <c r="V368" s="37">
        <f>AQ368*(SUMIFS(Priser!$J$4:$J$15,Priser!$A$4:$A$15,BO368)-(SUMIFS(Priser!$H$4:$H$15,Priser!$A$4:$A$15,BO368)/SUMIFS(Priser!$I$4:$I$15,Priser!$A$4:$A$15,BO368)))+AP368*(SUMIFS(Priser!$J$4:$J$15,Priser!$A$4:$A$15,BO368)-Priser!$E$6/SUMIFS(Priser!$I$4:$I$15,Priser!$A$4:$A$15,BO368))+AO368*(SUMIFS(Priser!$J$4:$J$15,Priser!$A$4:$A$15,BO368)-Priser!$D$5/SUMIFS(Priser!$I$4:$I$15,Priser!$A$4:$A$15,BO368))+AN368*(SUMIFS(Priser!$J$4:$J$15,Priser!$A$4:$A$15,BO368)-Priser!$C$4/SUMIFS(Priser!$I$4:$I$15,Priser!$A$4:$A$15,BO368))+AM368*(SUMIFS(Priser!$J$4:$J$15,Priser!$A$4:$A$15,BO368)-Priser!$B$4/SUMIFS(Priser!$I$4:$I$15,Priser!$A$4:$A$15,BO368))</f>
        <v>0</v>
      </c>
      <c r="W368" s="37">
        <f t="shared" si="171"/>
        <v>0</v>
      </c>
      <c r="X368" s="37"/>
      <c r="AA368" s="37">
        <f t="shared" si="153"/>
        <v>0</v>
      </c>
      <c r="AB368" s="37">
        <f t="shared" si="180"/>
        <v>0</v>
      </c>
      <c r="AC368" s="37">
        <f t="shared" si="154"/>
        <v>0</v>
      </c>
      <c r="AD368" s="37">
        <f t="shared" si="172"/>
        <v>0</v>
      </c>
      <c r="AE368" s="37">
        <f>IF(AD368&gt;=Priser!$L$7,Priser!$M$7,IF(AD368&gt;=Priser!$L$6,Priser!$M$6,IF(AD368&gt;=Priser!$L$5,Priser!$M$5,IF(AD368&gt;=Priser!$L$4,Priser!$M$4))))</f>
        <v>0</v>
      </c>
      <c r="AF368" s="37">
        <f>AE368*SUMIFS(Priser!$J$4:$J$15,Priser!$A$4:$A$15,$BO368)*AB368</f>
        <v>0</v>
      </c>
      <c r="AG368" s="37">
        <f t="shared" si="173"/>
        <v>0</v>
      </c>
      <c r="AH368" s="37">
        <f>IF(AG368&gt;=Priser!$N$7,Priser!$O$7,IF(AG368&gt;=Priser!$N$6,Priser!$O$6,IF(AG368&gt;=Priser!$N$5,Priser!$O$5,IF(AG368&gt;=Priser!$N$4,Priser!$O$4))))</f>
        <v>0</v>
      </c>
      <c r="AI368" s="37">
        <f>AH368*SUMIFS(Priser!$J$4:$J$15,Priser!$A$4:$A$15,$BO368)*AC368</f>
        <v>0</v>
      </c>
      <c r="AJ368" s="37"/>
      <c r="AK368" s="37"/>
      <c r="AM368" s="37">
        <f t="shared" si="155"/>
        <v>0</v>
      </c>
      <c r="AN368" s="37">
        <f t="shared" si="156"/>
        <v>0</v>
      </c>
      <c r="AO368" s="37">
        <f t="shared" si="157"/>
        <v>0</v>
      </c>
      <c r="AP368" s="37">
        <f t="shared" si="158"/>
        <v>0</v>
      </c>
      <c r="AQ368" s="37">
        <f t="shared" si="159"/>
        <v>0</v>
      </c>
      <c r="AR368" s="37">
        <f t="shared" si="160"/>
        <v>0</v>
      </c>
      <c r="AS368" s="37">
        <f t="shared" si="161"/>
        <v>0</v>
      </c>
      <c r="AT368" s="37">
        <f t="shared" si="174"/>
        <v>0</v>
      </c>
      <c r="AU368" s="37">
        <f t="shared" si="175"/>
        <v>0</v>
      </c>
      <c r="AV368" s="37">
        <f t="shared" si="176"/>
        <v>0</v>
      </c>
      <c r="AW368" s="37">
        <f t="shared" si="177"/>
        <v>0</v>
      </c>
      <c r="AX368" s="37">
        <f t="shared" si="162"/>
        <v>0</v>
      </c>
      <c r="AY368" s="37"/>
      <c r="AZ368" s="37"/>
      <c r="BB368" s="37">
        <f t="shared" si="163"/>
        <v>0</v>
      </c>
      <c r="BC368" s="37">
        <f t="shared" si="164"/>
        <v>0</v>
      </c>
      <c r="BD368" s="37">
        <f t="shared" si="165"/>
        <v>0</v>
      </c>
      <c r="BE368" s="37">
        <f t="shared" si="166"/>
        <v>0</v>
      </c>
      <c r="BF368" s="37">
        <f t="shared" si="167"/>
        <v>0</v>
      </c>
      <c r="BG368" s="37">
        <f t="shared" si="168"/>
        <v>0</v>
      </c>
      <c r="BH368" s="37">
        <f t="shared" si="178"/>
        <v>0</v>
      </c>
      <c r="BJ368" s="37"/>
      <c r="BL368" s="37">
        <f>IF(Uttag!F368="",Uttag!E368,0)/IF(Uttag!$F$2=Listor!$B$5,I368,1)</f>
        <v>0</v>
      </c>
      <c r="BM368" s="37">
        <f>Uttag!F368/IF(Uttag!$F$2=Listor!$B$5,I368,1)</f>
        <v>0</v>
      </c>
      <c r="BO368" s="81">
        <f t="shared" si="169"/>
        <v>9</v>
      </c>
      <c r="BP368" s="37">
        <f>IF(OR(BO368&gt;=10,BO368&lt;=4),Indata!$B$9,Indata!$B$10)</f>
        <v>0</v>
      </c>
    </row>
    <row r="369" spans="4:68" x14ac:dyDescent="0.25">
      <c r="D369" s="148">
        <f>D368+1</f>
        <v>45564</v>
      </c>
      <c r="E369" s="140"/>
      <c r="F369" s="141"/>
      <c r="G369" s="148"/>
      <c r="H369" s="37">
        <f t="shared" si="170"/>
        <v>0</v>
      </c>
      <c r="I369" s="81">
        <f>24+SUMIFS(Listor!$C$16:$C$17,Listor!$B$16:$B$17,Uttag!D369)</f>
        <v>24</v>
      </c>
      <c r="J369" s="37">
        <f t="shared" si="152"/>
        <v>0</v>
      </c>
      <c r="L369" s="161"/>
      <c r="M369" s="207">
        <v>1</v>
      </c>
      <c r="N369" s="207">
        <v>0</v>
      </c>
      <c r="O369" s="151"/>
      <c r="P369" s="168"/>
      <c r="Q369" s="169"/>
      <c r="S369" s="37">
        <f t="shared" si="151"/>
        <v>0</v>
      </c>
      <c r="U369" s="37">
        <f>(M369+(1-M369)*(1-N369))*L369*_xlfn.XLOOKUP(BO369,Priser!$A$4:$A$15,Priser!$J$4:$J$15)</f>
        <v>0</v>
      </c>
      <c r="V369" s="37">
        <f>AQ369*(SUMIFS(Priser!$J$4:$J$15,Priser!$A$4:$A$15,BO369)-(SUMIFS(Priser!$H$4:$H$15,Priser!$A$4:$A$15,BO369)/SUMIFS(Priser!$I$4:$I$15,Priser!$A$4:$A$15,BO369)))+AP369*(SUMIFS(Priser!$J$4:$J$15,Priser!$A$4:$A$15,BO369)-Priser!$E$6/SUMIFS(Priser!$I$4:$I$15,Priser!$A$4:$A$15,BO369))+AO369*(SUMIFS(Priser!$J$4:$J$15,Priser!$A$4:$A$15,BO369)-Priser!$D$5/SUMIFS(Priser!$I$4:$I$15,Priser!$A$4:$A$15,BO369))+AN369*(SUMIFS(Priser!$J$4:$J$15,Priser!$A$4:$A$15,BO369)-Priser!$C$4/SUMIFS(Priser!$I$4:$I$15,Priser!$A$4:$A$15,BO369))+AM369*(SUMIFS(Priser!$J$4:$J$15,Priser!$A$4:$A$15,BO369)-Priser!$B$4/SUMIFS(Priser!$I$4:$I$15,Priser!$A$4:$A$15,BO369))</f>
        <v>0</v>
      </c>
      <c r="W369" s="37">
        <f t="shared" si="171"/>
        <v>0</v>
      </c>
      <c r="X369" s="37"/>
      <c r="AA369" s="37">
        <f t="shared" si="153"/>
        <v>0</v>
      </c>
      <c r="AB369" s="37">
        <f t="shared" si="180"/>
        <v>0</v>
      </c>
      <c r="AC369" s="37">
        <f t="shared" si="154"/>
        <v>0</v>
      </c>
      <c r="AD369" s="37">
        <f t="shared" si="172"/>
        <v>0</v>
      </c>
      <c r="AE369" s="37">
        <f>IF(AD369&gt;=Priser!$L$7,Priser!$M$7,IF(AD369&gt;=Priser!$L$6,Priser!$M$6,IF(AD369&gt;=Priser!$L$5,Priser!$M$5,IF(AD369&gt;=Priser!$L$4,Priser!$M$4))))</f>
        <v>0</v>
      </c>
      <c r="AF369" s="37">
        <f>AE369*SUMIFS(Priser!$J$4:$J$15,Priser!$A$4:$A$15,$BO369)*AB369</f>
        <v>0</v>
      </c>
      <c r="AG369" s="37">
        <f t="shared" si="173"/>
        <v>0</v>
      </c>
      <c r="AH369" s="37">
        <f>IF(AG369&gt;=Priser!$N$7,Priser!$O$7,IF(AG369&gt;=Priser!$N$6,Priser!$O$6,IF(AG369&gt;=Priser!$N$5,Priser!$O$5,IF(AG369&gt;=Priser!$N$4,Priser!$O$4))))</f>
        <v>0</v>
      </c>
      <c r="AI369" s="37">
        <f>AH369*SUMIFS(Priser!$J$4:$J$15,Priser!$A$4:$A$15,$BO369)*AC369</f>
        <v>0</v>
      </c>
      <c r="AJ369" s="37"/>
      <c r="AK369" s="37"/>
      <c r="AM369" s="37">
        <f t="shared" si="155"/>
        <v>0</v>
      </c>
      <c r="AN369" s="37">
        <f t="shared" si="156"/>
        <v>0</v>
      </c>
      <c r="AO369" s="37">
        <f t="shared" si="157"/>
        <v>0</v>
      </c>
      <c r="AP369" s="37">
        <f t="shared" si="158"/>
        <v>0</v>
      </c>
      <c r="AQ369" s="37">
        <f t="shared" si="159"/>
        <v>0</v>
      </c>
      <c r="AR369" s="37">
        <f t="shared" si="160"/>
        <v>0</v>
      </c>
      <c r="AS369" s="37">
        <f t="shared" si="161"/>
        <v>0</v>
      </c>
      <c r="AT369" s="37">
        <f t="shared" si="174"/>
        <v>0</v>
      </c>
      <c r="AU369" s="37">
        <f t="shared" si="175"/>
        <v>0</v>
      </c>
      <c r="AV369" s="37">
        <f t="shared" si="176"/>
        <v>0</v>
      </c>
      <c r="AW369" s="37">
        <f t="shared" si="177"/>
        <v>0</v>
      </c>
      <c r="AX369" s="37">
        <f t="shared" si="162"/>
        <v>0</v>
      </c>
      <c r="AY369" s="37"/>
      <c r="AZ369" s="37"/>
      <c r="BB369" s="37">
        <f t="shared" si="163"/>
        <v>0</v>
      </c>
      <c r="BC369" s="37">
        <f t="shared" si="164"/>
        <v>0</v>
      </c>
      <c r="BD369" s="37">
        <f t="shared" si="165"/>
        <v>0</v>
      </c>
      <c r="BE369" s="37">
        <f t="shared" si="166"/>
        <v>0</v>
      </c>
      <c r="BF369" s="37">
        <f t="shared" si="167"/>
        <v>0</v>
      </c>
      <c r="BG369" s="37">
        <f t="shared" si="168"/>
        <v>0</v>
      </c>
      <c r="BH369" s="37">
        <f t="shared" si="178"/>
        <v>0</v>
      </c>
      <c r="BJ369" s="37"/>
      <c r="BL369" s="37">
        <f>IF(Uttag!F369="",Uttag!E369,0)/IF(Uttag!$F$2=Listor!$B$5,I369,1)</f>
        <v>0</v>
      </c>
      <c r="BM369" s="37">
        <f>Uttag!F369/IF(Uttag!$F$2=Listor!$B$5,I369,1)</f>
        <v>0</v>
      </c>
      <c r="BO369" s="81">
        <f t="shared" si="169"/>
        <v>9</v>
      </c>
      <c r="BP369" s="37">
        <f>IF(OR(BO369&gt;=10,BO369&lt;=4),Indata!$B$9,Indata!$B$10)</f>
        <v>0</v>
      </c>
    </row>
    <row r="370" spans="4:68" x14ac:dyDescent="0.25">
      <c r="D370" s="148">
        <f>D369+1</f>
        <v>45565</v>
      </c>
      <c r="E370" s="140"/>
      <c r="F370" s="141"/>
      <c r="G370" s="148"/>
      <c r="H370" s="37">
        <f t="shared" ref="H370" si="181">I370*J370</f>
        <v>0</v>
      </c>
      <c r="I370" s="81">
        <f>24+SUMIFS(Listor!$C$16:$C$17,Listor!$B$16:$B$17,Uttag!D370)</f>
        <v>24</v>
      </c>
      <c r="J370" s="37">
        <f t="shared" ref="J370" si="182">SUM(BL370:BM370)</f>
        <v>0</v>
      </c>
      <c r="L370" s="161"/>
      <c r="M370" s="207">
        <v>1</v>
      </c>
      <c r="N370" s="207">
        <v>0</v>
      </c>
      <c r="O370" s="151"/>
      <c r="P370" s="168"/>
      <c r="Q370" s="169"/>
      <c r="S370" s="37">
        <f t="shared" ref="S370" si="183">BH370</f>
        <v>0</v>
      </c>
      <c r="U370" s="37">
        <f>(M370+(1-M370)*(1-N370))*L370*_xlfn.XLOOKUP(BO370,Priser!$A$4:$A$15,Priser!$J$4:$J$15)</f>
        <v>0</v>
      </c>
      <c r="V370" s="37">
        <f>AQ370*(SUMIFS(Priser!$J$4:$J$15,Priser!$A$4:$A$15,BO370)-(SUMIFS(Priser!$H$4:$H$15,Priser!$A$4:$A$15,BO370)/SUMIFS(Priser!$I$4:$I$15,Priser!$A$4:$A$15,BO370)))+AP370*(SUMIFS(Priser!$J$4:$J$15,Priser!$A$4:$A$15,BO370)-Priser!$E$6/SUMIFS(Priser!$I$4:$I$15,Priser!$A$4:$A$15,BO370))+AO370*(SUMIFS(Priser!$J$4:$J$15,Priser!$A$4:$A$15,BO370)-Priser!$D$5/SUMIFS(Priser!$I$4:$I$15,Priser!$A$4:$A$15,BO370))+AN370*(SUMIFS(Priser!$J$4:$J$15,Priser!$A$4:$A$15,BO370)-Priser!$C$4/SUMIFS(Priser!$I$4:$I$15,Priser!$A$4:$A$15,BO370))+AM370*(SUMIFS(Priser!$J$4:$J$15,Priser!$A$4:$A$15,BO370)-Priser!$B$4/SUMIFS(Priser!$I$4:$I$15,Priser!$A$4:$A$15,BO370))</f>
        <v>0</v>
      </c>
      <c r="W370" s="37">
        <f t="shared" ref="W370" si="184">AF370+AI370</f>
        <v>0</v>
      </c>
      <c r="X370" s="37"/>
      <c r="AA370" s="37">
        <f t="shared" ref="AA370" si="185">MAX(J370-BH370,0)</f>
        <v>0</v>
      </c>
      <c r="AB370" s="37">
        <f t="shared" ref="AB370" si="186">AA370-AC370</f>
        <v>0</v>
      </c>
      <c r="AC370" s="37">
        <f t="shared" ref="AC370" si="187">MAX(J370-BP370,0)</f>
        <v>0</v>
      </c>
      <c r="AD370" s="37">
        <f t="shared" ref="AD370" si="188">COUNTIFS(AB370,"&gt;0")+IF(BO370=BO369,AD369,0)</f>
        <v>0</v>
      </c>
      <c r="AE370" s="37">
        <f>IF(AD370&gt;=Priser!$L$7,Priser!$M$7,IF(AD370&gt;=Priser!$L$6,Priser!$M$6,IF(AD370&gt;=Priser!$L$5,Priser!$M$5,IF(AD370&gt;=Priser!$L$4,Priser!$M$4))))</f>
        <v>0</v>
      </c>
      <c r="AF370" s="37">
        <f>AE370*SUMIFS(Priser!$J$4:$J$15,Priser!$A$4:$A$15,$BO370)*AB370</f>
        <v>0</v>
      </c>
      <c r="AG370" s="37">
        <f t="shared" ref="AG370" si="189">COUNTIFS(AC370,"&gt;0")+IF(BO370=BO369,AG369,0)</f>
        <v>0</v>
      </c>
      <c r="AH370" s="37">
        <f>IF(AG370&gt;=Priser!$N$7,Priser!$O$7,IF(AG370&gt;=Priser!$N$6,Priser!$O$6,IF(AG370&gt;=Priser!$N$5,Priser!$O$5,IF(AG370&gt;=Priser!$N$4,Priser!$O$4))))</f>
        <v>0</v>
      </c>
      <c r="AI370" s="37">
        <f>AH370*SUMIFS(Priser!$J$4:$J$15,Priser!$A$4:$A$15,$BO370)*AC370</f>
        <v>0</v>
      </c>
      <c r="AJ370" s="37"/>
      <c r="AK370" s="37"/>
      <c r="AM370" s="37">
        <f t="shared" ref="AM370" si="190">IF(AND((P370-SUM(AN370:AR370)&gt;0),(AS370-(P370-SUM(AN370:AR370))&gt;0)),P370-SUM(AN370:AR370),IF((P370-SUM(AN370:AR370))&gt;0,AS370,0))</f>
        <v>0</v>
      </c>
      <c r="AN370" s="37">
        <f t="shared" ref="AN370" si="191">IF(AND((P370-SUM(AO370:AR370)&gt;0),(AT370-(P370-SUM(AO370:AR370))&gt;0)),P370-SUM(AO370:AR370),IF((P370-SUM(AO370:AR370))&gt;0,AT370,0))</f>
        <v>0</v>
      </c>
      <c r="AO370" s="37">
        <f t="shared" ref="AO370" si="192">IF(AND((P370-SUM(AP370:AR370)&gt;0),(AU370-(P370-SUM(AP370:AR370))&gt;0)),P370-SUM(AP370:AR370),IF((P370-SUM(AP370:AR370))&gt;0,AU370,0))</f>
        <v>0</v>
      </c>
      <c r="AP370" s="37">
        <f t="shared" ref="AP370" si="193">IF(AND((P370-SUM(AQ370:AR370)&gt;0),(AV370-(P370-SUM(AQ370:AR370))&gt;0)),P370-SUM(AQ370:AR370),IF((P370-SUM(AQ370:AR370))&gt;0,AV370,0))</f>
        <v>0</v>
      </c>
      <c r="AQ370" s="37">
        <f t="shared" ref="AQ370" si="194">IF(AND((P370-AR370)&gt;0,(AW370-(P370-AR370))&gt;0),(P370-AR370),IF((P370-AR370)&gt;0,AW370,0))</f>
        <v>0</v>
      </c>
      <c r="AR370" s="37">
        <f t="shared" ref="AR370" si="195">IF(AND(L370&gt;0,(L370-P370)&gt;0),P370,L370)</f>
        <v>0</v>
      </c>
      <c r="AS370" s="37">
        <f t="shared" ref="AS370" si="196">B$8</f>
        <v>0</v>
      </c>
      <c r="AT370" s="37">
        <f t="shared" ref="AT370" si="197">IF(OR(BO370&gt;=10,BO370&lt;=4),B$9,$B$12)</f>
        <v>0</v>
      </c>
      <c r="AU370" s="37">
        <f t="shared" ref="AU370" si="198">IF(OR(BO370&gt;=11,BO370&lt;=3),B$10,)</f>
        <v>0</v>
      </c>
      <c r="AV370" s="37">
        <f t="shared" ref="AV370" si="199">IF(OR(BO370=12,BO370&lt;=2),B$11,)</f>
        <v>0</v>
      </c>
      <c r="AW370" s="37">
        <f t="shared" ref="AW370" si="200">_xlfn.XLOOKUP(BO370,$C$14:$C$25,$B$14:$B$25)</f>
        <v>0</v>
      </c>
      <c r="AX370" s="37">
        <f t="shared" ref="AX370" si="201">Q370+L370</f>
        <v>0</v>
      </c>
      <c r="AY370" s="37"/>
      <c r="AZ370" s="37"/>
      <c r="BB370" s="37">
        <f t="shared" ref="BB370" si="202">MAX(AS370-AM370,0)</f>
        <v>0</v>
      </c>
      <c r="BC370" s="37">
        <f t="shared" ref="BC370" si="203">MAX(AT370-AN370,0)</f>
        <v>0</v>
      </c>
      <c r="BD370" s="37">
        <f t="shared" ref="BD370" si="204">MAX(AU370-AO370,0)</f>
        <v>0</v>
      </c>
      <c r="BE370" s="37">
        <f t="shared" ref="BE370" si="205">MAX(AV370-AP370,0)</f>
        <v>0</v>
      </c>
      <c r="BF370" s="37">
        <f t="shared" ref="BF370" si="206">MAX(AW370-AQ370,0)</f>
        <v>0</v>
      </c>
      <c r="BG370" s="37">
        <f t="shared" ref="BG370" si="207">MAX(AX370-AR370,0)</f>
        <v>0</v>
      </c>
      <c r="BH370" s="37">
        <f t="shared" ref="BH370" si="208">SUM(BB370:BG370)</f>
        <v>0</v>
      </c>
      <c r="BJ370" s="37"/>
      <c r="BL370" s="37">
        <f>IF(Uttag!F370="",Uttag!E370,0)/IF(Uttag!$F$2=Listor!$B$5,I370,1)</f>
        <v>0</v>
      </c>
      <c r="BM370" s="37">
        <f>Uttag!F370/IF(Uttag!$F$2=Listor!$B$5,I370,1)</f>
        <v>0</v>
      </c>
      <c r="BO370" s="81">
        <f t="shared" ref="BO370" si="209">MONTH(D370)</f>
        <v>9</v>
      </c>
      <c r="BP370" s="37">
        <f>IF(OR(BO370&gt;=10,BO370&lt;=4),Indata!$B$9,Indata!$B$10)</f>
        <v>0</v>
      </c>
    </row>
    <row r="372" spans="4:68" x14ac:dyDescent="0.25">
      <c r="AA372" s="37"/>
      <c r="AB372" s="37"/>
      <c r="AR372" s="37"/>
      <c r="AS372" s="37"/>
      <c r="AT372" s="37"/>
      <c r="AU372" s="37"/>
      <c r="AV372" s="37"/>
      <c r="AW372" s="37"/>
      <c r="AX372" s="37"/>
      <c r="AY372" s="37"/>
      <c r="AZ372" s="37"/>
      <c r="BJ372" s="37"/>
    </row>
    <row r="373" spans="4:68" x14ac:dyDescent="0.25">
      <c r="AA373" s="37"/>
      <c r="AB373" s="37"/>
      <c r="AR373" s="37"/>
      <c r="AS373" s="37"/>
      <c r="AT373" s="37"/>
      <c r="AU373" s="37"/>
      <c r="AV373" s="37"/>
      <c r="AW373" s="37"/>
      <c r="AX373" s="37"/>
      <c r="AY373" s="37"/>
      <c r="AZ373" s="37"/>
      <c r="BJ373" s="37"/>
    </row>
    <row r="374" spans="4:68" x14ac:dyDescent="0.25">
      <c r="AA374" s="37"/>
      <c r="AB374" s="37"/>
      <c r="AR374" s="37"/>
      <c r="AS374" s="37"/>
      <c r="AT374" s="37"/>
      <c r="AU374" s="37"/>
      <c r="AV374" s="37"/>
      <c r="AW374" s="37"/>
      <c r="AX374" s="37"/>
      <c r="AY374" s="37"/>
      <c r="AZ374" s="37"/>
      <c r="BJ374" s="37"/>
    </row>
    <row r="375" spans="4:68" x14ac:dyDescent="0.25">
      <c r="AA375" s="37"/>
      <c r="AB375" s="37"/>
      <c r="AR375" s="37"/>
      <c r="AS375" s="37"/>
      <c r="AT375" s="37"/>
      <c r="AU375" s="37"/>
      <c r="AV375" s="37"/>
      <c r="AW375" s="37"/>
      <c r="AX375" s="37"/>
      <c r="AY375" s="37"/>
      <c r="AZ375" s="37"/>
      <c r="BJ375" s="37"/>
    </row>
    <row r="376" spans="4:68" x14ac:dyDescent="0.25">
      <c r="AA376" s="37"/>
      <c r="AB376" s="37"/>
      <c r="AC376" s="37"/>
      <c r="AD376" s="37"/>
      <c r="AE376" s="37"/>
      <c r="AF376" s="37"/>
      <c r="AG376" s="37"/>
      <c r="AH376" s="37"/>
      <c r="AI376" s="37"/>
      <c r="AJ376" s="37"/>
      <c r="AK376" s="37"/>
      <c r="BK376" s="37"/>
      <c r="BP376" s="37"/>
    </row>
    <row r="377" spans="4:68" x14ac:dyDescent="0.25">
      <c r="AA377" s="37"/>
      <c r="AB377" s="37"/>
      <c r="AC377" s="37"/>
      <c r="AD377" s="37"/>
      <c r="AE377" s="37"/>
      <c r="AF377" s="37"/>
      <c r="AG377" s="37"/>
      <c r="AH377" s="37"/>
      <c r="AI377" s="37"/>
      <c r="AJ377" s="37"/>
      <c r="AK377" s="37"/>
      <c r="BK377" s="37"/>
      <c r="BP377" s="37"/>
    </row>
    <row r="378" spans="4:68" x14ac:dyDescent="0.25">
      <c r="AA378" s="37"/>
      <c r="AB378" s="37"/>
      <c r="AC378" s="37"/>
      <c r="AD378" s="37"/>
      <c r="AE378" s="37"/>
      <c r="AF378" s="37"/>
      <c r="AG378" s="37"/>
      <c r="AH378" s="37"/>
      <c r="AI378" s="37"/>
      <c r="AJ378" s="37"/>
      <c r="AK378" s="37"/>
      <c r="BK378" s="37"/>
      <c r="BP378" s="37"/>
    </row>
    <row r="379" spans="4:68" x14ac:dyDescent="0.25">
      <c r="AA379" s="37"/>
      <c r="AB379" s="37"/>
      <c r="AC379" s="37"/>
      <c r="AD379" s="37"/>
      <c r="AE379" s="37"/>
      <c r="AF379" s="37"/>
      <c r="AG379" s="37"/>
      <c r="AH379" s="37"/>
      <c r="AI379" s="37"/>
      <c r="AJ379" s="37"/>
      <c r="AK379" s="37"/>
      <c r="BK379" s="37"/>
      <c r="BP379" s="37"/>
    </row>
    <row r="380" spans="4:68" x14ac:dyDescent="0.25">
      <c r="AA380" s="37"/>
      <c r="AB380" s="37"/>
      <c r="AC380" s="37"/>
      <c r="AD380" s="37"/>
      <c r="AE380" s="37"/>
      <c r="AF380" s="37"/>
      <c r="AG380" s="37"/>
      <c r="AH380" s="37"/>
      <c r="AI380" s="37"/>
      <c r="AJ380" s="37"/>
      <c r="AK380" s="37"/>
      <c r="BK380" s="37"/>
      <c r="BP380" s="37"/>
    </row>
    <row r="381" spans="4:68" x14ac:dyDescent="0.25">
      <c r="AA381" s="37"/>
      <c r="AB381" s="37"/>
      <c r="AC381" s="37"/>
      <c r="AD381" s="37"/>
      <c r="AE381" s="37"/>
      <c r="AF381" s="37"/>
      <c r="AG381" s="37"/>
      <c r="AH381" s="37"/>
      <c r="AI381" s="37"/>
      <c r="AJ381" s="37"/>
      <c r="AK381" s="37"/>
      <c r="AR381" s="37"/>
      <c r="AS381" s="37"/>
      <c r="AT381" s="37"/>
      <c r="AU381" s="37"/>
      <c r="AV381" s="37"/>
      <c r="AW381" s="37"/>
      <c r="AX381" s="37"/>
      <c r="AY381" s="37"/>
      <c r="AZ381" s="37"/>
      <c r="BJ381" s="37"/>
      <c r="BK381" s="37"/>
      <c r="BP381" s="37"/>
    </row>
    <row r="382" spans="4:68" x14ac:dyDescent="0.25">
      <c r="AA382" s="37"/>
      <c r="AB382" s="37"/>
      <c r="AC382" s="37"/>
      <c r="AD382" s="37"/>
      <c r="AE382" s="37"/>
      <c r="AF382" s="37"/>
      <c r="AG382" s="37"/>
      <c r="AH382" s="37"/>
      <c r="AI382" s="37"/>
      <c r="AJ382" s="37"/>
      <c r="AK382" s="37"/>
      <c r="AR382" s="37"/>
      <c r="AS382" s="37"/>
      <c r="AT382" s="37"/>
      <c r="AU382" s="37"/>
      <c r="AV382" s="37"/>
      <c r="AW382" s="37"/>
      <c r="AX382" s="37"/>
      <c r="AY382" s="37"/>
      <c r="AZ382" s="37"/>
      <c r="BJ382" s="37"/>
      <c r="BK382" s="37"/>
      <c r="BP382" s="37"/>
    </row>
    <row r="383" spans="4:68" x14ac:dyDescent="0.25">
      <c r="AA383" s="37"/>
      <c r="AB383" s="37"/>
      <c r="AC383" s="37"/>
      <c r="AD383" s="37"/>
      <c r="AE383" s="37"/>
      <c r="AF383" s="37"/>
      <c r="AG383" s="37"/>
      <c r="AH383" s="37"/>
      <c r="AI383" s="37"/>
      <c r="AJ383" s="37"/>
      <c r="AK383" s="37"/>
      <c r="AR383" s="37"/>
      <c r="AS383" s="37"/>
      <c r="AT383" s="37"/>
      <c r="AU383" s="37"/>
      <c r="AV383" s="37"/>
      <c r="AW383" s="37"/>
      <c r="AX383" s="37"/>
      <c r="AY383" s="37"/>
      <c r="AZ383" s="37"/>
      <c r="BJ383" s="37"/>
      <c r="BK383" s="37"/>
      <c r="BP383" s="37"/>
    </row>
    <row r="384" spans="4:68" x14ac:dyDescent="0.25">
      <c r="AA384" s="37"/>
      <c r="AB384" s="37"/>
      <c r="AC384" s="37"/>
      <c r="AD384" s="37"/>
      <c r="AE384" s="37"/>
      <c r="AF384" s="37"/>
      <c r="AG384" s="37"/>
      <c r="AH384" s="37"/>
      <c r="AI384" s="37"/>
      <c r="AJ384" s="37"/>
      <c r="AK384" s="37"/>
      <c r="AR384" s="37"/>
      <c r="AS384" s="37"/>
      <c r="AT384" s="37"/>
      <c r="AU384" s="37"/>
      <c r="AV384" s="37"/>
      <c r="AW384" s="37"/>
      <c r="AX384" s="37"/>
      <c r="AY384" s="37"/>
      <c r="AZ384" s="37"/>
      <c r="BJ384" s="37"/>
      <c r="BK384" s="37"/>
      <c r="BP384" s="37"/>
    </row>
    <row r="385" spans="27:68" x14ac:dyDescent="0.25">
      <c r="AA385" s="37"/>
      <c r="AB385" s="37"/>
      <c r="AC385" s="37"/>
      <c r="AD385" s="37"/>
      <c r="AE385" s="37"/>
      <c r="AF385" s="37"/>
      <c r="AG385" s="37"/>
      <c r="AH385" s="37"/>
      <c r="AI385" s="37"/>
      <c r="AJ385" s="37"/>
      <c r="AK385" s="37"/>
      <c r="AR385" s="37"/>
      <c r="AS385" s="37"/>
      <c r="AT385" s="37"/>
      <c r="AU385" s="37"/>
      <c r="AV385" s="37"/>
      <c r="AW385" s="37"/>
      <c r="AX385" s="37"/>
      <c r="AY385" s="37"/>
      <c r="AZ385" s="37"/>
      <c r="BJ385" s="37"/>
      <c r="BK385" s="37"/>
      <c r="BP385" s="37"/>
    </row>
    <row r="386" spans="27:68" x14ac:dyDescent="0.25">
      <c r="AA386" s="37"/>
      <c r="AB386" s="37"/>
      <c r="AC386" s="37"/>
      <c r="AD386" s="37"/>
      <c r="AE386" s="37"/>
      <c r="AF386" s="37"/>
      <c r="AG386" s="37"/>
      <c r="AH386" s="37"/>
      <c r="AI386" s="37"/>
      <c r="AJ386" s="37"/>
      <c r="AK386" s="37"/>
      <c r="AR386" s="37"/>
      <c r="AS386" s="37"/>
      <c r="AT386" s="37"/>
      <c r="AU386" s="37"/>
      <c r="AV386" s="37"/>
      <c r="AW386" s="37"/>
      <c r="AX386" s="37"/>
      <c r="AY386" s="37"/>
      <c r="AZ386" s="37"/>
      <c r="BJ386" s="37"/>
      <c r="BK386" s="37"/>
      <c r="BP386" s="37"/>
    </row>
    <row r="387" spans="27:68" x14ac:dyDescent="0.25">
      <c r="AA387" s="37"/>
      <c r="AB387" s="37"/>
      <c r="AC387" s="37"/>
      <c r="AD387" s="37"/>
      <c r="AE387" s="37"/>
      <c r="AF387" s="37"/>
      <c r="AG387" s="37"/>
      <c r="AH387" s="37"/>
      <c r="AI387" s="37"/>
      <c r="AJ387" s="37"/>
      <c r="AK387" s="37"/>
      <c r="AR387" s="37"/>
      <c r="AS387" s="37"/>
      <c r="AT387" s="37"/>
      <c r="AU387" s="37"/>
      <c r="AV387" s="37"/>
      <c r="AW387" s="37"/>
      <c r="AX387" s="37"/>
      <c r="AY387" s="37"/>
      <c r="AZ387" s="37"/>
      <c r="BJ387" s="37"/>
      <c r="BK387" s="37"/>
      <c r="BP387" s="37"/>
    </row>
    <row r="388" spans="27:68" x14ac:dyDescent="0.25">
      <c r="AA388" s="37"/>
      <c r="AB388" s="37"/>
      <c r="AR388" s="37"/>
      <c r="AS388" s="37"/>
      <c r="AT388" s="37"/>
      <c r="AU388" s="37"/>
      <c r="AV388" s="37"/>
      <c r="AW388" s="37"/>
      <c r="AX388" s="37"/>
      <c r="AY388" s="37"/>
      <c r="AZ388" s="37"/>
      <c r="BJ388" s="37"/>
      <c r="BO388" s="37"/>
    </row>
    <row r="391" spans="27:68" x14ac:dyDescent="0.25">
      <c r="AA391" s="157"/>
      <c r="AM391" s="157"/>
      <c r="AN391" s="157"/>
      <c r="AO391" s="157"/>
      <c r="AP391" s="157"/>
      <c r="AQ391" s="157"/>
      <c r="AR391" s="157"/>
      <c r="AS391" s="157"/>
      <c r="AT391" s="157"/>
      <c r="AU391" s="157"/>
      <c r="AV391" s="157"/>
      <c r="AW391" s="157"/>
      <c r="AX391" s="157"/>
      <c r="AY391" s="157"/>
      <c r="AZ391" s="157"/>
      <c r="BJ391" s="157"/>
    </row>
    <row r="392" spans="27:68" x14ac:dyDescent="0.25">
      <c r="AA392" s="157"/>
      <c r="AM392" s="157"/>
      <c r="AN392" s="157"/>
      <c r="AO392" s="157"/>
      <c r="AP392" s="157"/>
      <c r="AQ392" s="157"/>
      <c r="AR392" s="157"/>
      <c r="AS392" s="157"/>
      <c r="AT392" s="157"/>
      <c r="AU392" s="157"/>
      <c r="AV392" s="157"/>
      <c r="AW392" s="157"/>
      <c r="AX392" s="157"/>
      <c r="AY392" s="157"/>
      <c r="AZ392" s="157"/>
      <c r="BJ392" s="157"/>
    </row>
    <row r="393" spans="27:68" x14ac:dyDescent="0.25">
      <c r="AA393" s="157"/>
      <c r="AM393" s="157"/>
      <c r="AN393" s="157"/>
      <c r="AO393" s="157"/>
      <c r="AP393" s="157"/>
      <c r="AQ393" s="157"/>
      <c r="AR393" s="157"/>
      <c r="AS393" s="157"/>
      <c r="AT393" s="157"/>
      <c r="AU393" s="157"/>
      <c r="AV393" s="157"/>
      <c r="AW393" s="157"/>
      <c r="AX393" s="157"/>
      <c r="AY393" s="157"/>
      <c r="AZ393" s="157"/>
      <c r="BJ393" s="157"/>
    </row>
    <row r="394" spans="27:68" x14ac:dyDescent="0.25">
      <c r="AA394" s="157"/>
      <c r="AM394" s="157"/>
      <c r="AN394" s="157"/>
      <c r="AO394" s="157"/>
      <c r="AP394" s="157"/>
      <c r="AQ394" s="157"/>
      <c r="AR394" s="157"/>
      <c r="AS394" s="157"/>
      <c r="AT394" s="157"/>
      <c r="AU394" s="157"/>
      <c r="AV394" s="157"/>
      <c r="AW394" s="157"/>
      <c r="AX394" s="157"/>
      <c r="AY394" s="157"/>
      <c r="AZ394" s="157"/>
      <c r="BJ394" s="157"/>
    </row>
    <row r="395" spans="27:68" x14ac:dyDescent="0.25">
      <c r="AA395" s="157"/>
      <c r="AM395" s="157"/>
      <c r="AN395" s="157"/>
      <c r="AO395" s="157"/>
      <c r="AP395" s="157"/>
      <c r="AQ395" s="157"/>
      <c r="AR395" s="157"/>
      <c r="AS395" s="157"/>
      <c r="AT395" s="157"/>
      <c r="AU395" s="157"/>
      <c r="AV395" s="157"/>
      <c r="AW395" s="157"/>
      <c r="AX395" s="157"/>
      <c r="AY395" s="157"/>
      <c r="AZ395" s="157"/>
      <c r="BJ395" s="157"/>
    </row>
    <row r="396" spans="27:68" x14ac:dyDescent="0.25">
      <c r="AA396" s="157"/>
      <c r="AM396" s="157"/>
      <c r="AN396" s="157"/>
      <c r="AO396" s="157"/>
      <c r="AP396" s="157"/>
      <c r="AQ396" s="157"/>
      <c r="AR396" s="157"/>
      <c r="AS396" s="157"/>
      <c r="AT396" s="157"/>
      <c r="AU396" s="157"/>
      <c r="AV396" s="157"/>
      <c r="AW396" s="157"/>
      <c r="AX396" s="157"/>
      <c r="AY396" s="157"/>
      <c r="AZ396" s="157"/>
      <c r="BJ396" s="157"/>
    </row>
    <row r="397" spans="27:68" x14ac:dyDescent="0.25">
      <c r="AA397" s="157"/>
      <c r="AM397" s="157"/>
      <c r="AN397" s="157"/>
      <c r="AO397" s="157"/>
      <c r="AP397" s="157"/>
      <c r="AQ397" s="157"/>
      <c r="AR397" s="157"/>
      <c r="AS397" s="157"/>
      <c r="AT397" s="157"/>
      <c r="AU397" s="157"/>
      <c r="AV397" s="157"/>
      <c r="AW397" s="157"/>
      <c r="AX397" s="157"/>
      <c r="AY397" s="157"/>
      <c r="AZ397" s="157"/>
      <c r="BJ397" s="157"/>
    </row>
    <row r="398" spans="27:68" x14ac:dyDescent="0.25">
      <c r="AA398" s="157"/>
      <c r="AM398" s="157"/>
      <c r="AN398" s="157"/>
      <c r="AO398" s="157"/>
      <c r="AP398" s="157"/>
      <c r="AQ398" s="157"/>
      <c r="AR398" s="157"/>
      <c r="AS398" s="157"/>
      <c r="AT398" s="157"/>
      <c r="AU398" s="157"/>
      <c r="AV398" s="157"/>
      <c r="AW398" s="157"/>
      <c r="AX398" s="157"/>
      <c r="AY398" s="157"/>
      <c r="AZ398" s="157"/>
      <c r="BJ398" s="157"/>
    </row>
    <row r="399" spans="27:68" x14ac:dyDescent="0.25">
      <c r="AA399" s="157"/>
      <c r="AM399" s="157"/>
      <c r="AN399" s="157"/>
      <c r="AO399" s="157"/>
      <c r="AP399" s="157"/>
      <c r="AQ399" s="157"/>
      <c r="AR399" s="157"/>
      <c r="AS399" s="157"/>
      <c r="AT399" s="157"/>
      <c r="AU399" s="157"/>
      <c r="AV399" s="157"/>
      <c r="AW399" s="157"/>
      <c r="AX399" s="157"/>
      <c r="AY399" s="157"/>
      <c r="AZ399" s="157"/>
      <c r="BJ399" s="157"/>
    </row>
    <row r="400" spans="27:68" x14ac:dyDescent="0.25">
      <c r="AA400" s="157"/>
      <c r="AM400" s="157"/>
      <c r="AN400" s="157"/>
      <c r="AO400" s="157"/>
      <c r="AP400" s="157"/>
      <c r="AQ400" s="157"/>
      <c r="AR400" s="157"/>
      <c r="AS400" s="157"/>
      <c r="AT400" s="157"/>
      <c r="AU400" s="157"/>
      <c r="AV400" s="157"/>
      <c r="AW400" s="157"/>
      <c r="AX400" s="157"/>
      <c r="AY400" s="157"/>
      <c r="AZ400" s="157"/>
      <c r="BJ400" s="157"/>
    </row>
    <row r="401" spans="4:62" x14ac:dyDescent="0.25">
      <c r="AA401" s="157"/>
      <c r="AM401" s="157"/>
      <c r="AN401" s="157"/>
      <c r="AO401" s="157"/>
      <c r="AP401" s="157"/>
      <c r="AQ401" s="157"/>
      <c r="AR401" s="157"/>
      <c r="AS401" s="157"/>
      <c r="AT401" s="157"/>
      <c r="AU401" s="157"/>
      <c r="AV401" s="157"/>
      <c r="AW401" s="157"/>
      <c r="AX401" s="157"/>
      <c r="AY401" s="157"/>
      <c r="AZ401" s="157"/>
      <c r="BJ401" s="157"/>
    </row>
    <row r="402" spans="4:62" x14ac:dyDescent="0.25">
      <c r="AA402" s="157"/>
      <c r="AM402" s="157"/>
      <c r="AN402" s="157"/>
      <c r="AO402" s="157"/>
      <c r="AP402" s="157"/>
      <c r="AQ402" s="157"/>
      <c r="AR402" s="157"/>
      <c r="AS402" s="157"/>
      <c r="AT402" s="157"/>
      <c r="AU402" s="157"/>
      <c r="AV402" s="157"/>
      <c r="AW402" s="157"/>
      <c r="AX402" s="157"/>
      <c r="AY402" s="157"/>
      <c r="AZ402" s="157"/>
      <c r="BJ402" s="157"/>
    </row>
    <row r="403" spans="4:62" x14ac:dyDescent="0.25">
      <c r="AA403" s="157"/>
      <c r="AM403" s="157"/>
      <c r="AN403" s="157"/>
      <c r="AO403" s="157"/>
      <c r="AP403" s="157"/>
      <c r="AQ403" s="157"/>
      <c r="AR403" s="157"/>
      <c r="AS403" s="157"/>
      <c r="AT403" s="157"/>
      <c r="AU403" s="157"/>
      <c r="AV403" s="157"/>
      <c r="AW403" s="157"/>
      <c r="AX403" s="157"/>
      <c r="AY403" s="157"/>
      <c r="AZ403" s="157"/>
      <c r="BJ403" s="157"/>
    </row>
    <row r="404" spans="4:62" x14ac:dyDescent="0.25">
      <c r="AA404" s="157"/>
      <c r="AM404" s="157"/>
      <c r="AN404" s="157"/>
      <c r="AO404" s="157"/>
      <c r="AP404" s="157"/>
      <c r="AQ404" s="157"/>
      <c r="AR404" s="157"/>
      <c r="AS404" s="157"/>
      <c r="AT404" s="157"/>
      <c r="AU404" s="157"/>
      <c r="AV404" s="157"/>
      <c r="AW404" s="157"/>
      <c r="AX404" s="157"/>
      <c r="AY404" s="157"/>
      <c r="AZ404" s="157"/>
      <c r="BJ404" s="157"/>
    </row>
    <row r="405" spans="4:62" x14ac:dyDescent="0.25">
      <c r="AA405" s="157"/>
      <c r="AM405" s="157"/>
      <c r="AN405" s="157"/>
      <c r="AO405" s="157"/>
      <c r="AP405" s="157"/>
      <c r="AQ405" s="157"/>
      <c r="AR405" s="157"/>
      <c r="AS405" s="157"/>
      <c r="AT405" s="157"/>
      <c r="AU405" s="157"/>
      <c r="AV405" s="157"/>
      <c r="AW405" s="157"/>
      <c r="AX405" s="157"/>
      <c r="AY405" s="157"/>
      <c r="AZ405" s="157"/>
      <c r="BJ405" s="157"/>
    </row>
    <row r="406" spans="4:62" x14ac:dyDescent="0.25">
      <c r="AM406" s="157"/>
      <c r="AN406" s="157"/>
      <c r="AQ406" s="157"/>
      <c r="AR406" s="157"/>
      <c r="AS406" s="157"/>
      <c r="AT406" s="157"/>
      <c r="AU406" s="157"/>
      <c r="AV406" s="157"/>
      <c r="AW406" s="157"/>
      <c r="AX406" s="157"/>
      <c r="AY406" s="157"/>
      <c r="AZ406" s="157"/>
      <c r="BJ406" s="157"/>
    </row>
    <row r="407" spans="4:62" x14ac:dyDescent="0.25">
      <c r="AM407" s="157"/>
      <c r="AN407" s="157"/>
      <c r="AQ407" s="157"/>
      <c r="AR407" s="157"/>
      <c r="AS407" s="157"/>
      <c r="AT407" s="157"/>
      <c r="AU407" s="157"/>
      <c r="AV407" s="157"/>
      <c r="AW407" s="157"/>
      <c r="AX407" s="157"/>
      <c r="AY407" s="157"/>
      <c r="AZ407" s="157"/>
      <c r="BJ407" s="157"/>
    </row>
    <row r="409" spans="4:62" x14ac:dyDescent="0.25">
      <c r="D409" s="148"/>
      <c r="E409" s="148"/>
      <c r="F409" s="148"/>
      <c r="G409" s="148"/>
    </row>
    <row r="410" spans="4:62" x14ac:dyDescent="0.25">
      <c r="D410" s="148"/>
      <c r="E410" s="148"/>
      <c r="F410" s="148"/>
      <c r="G410" s="148"/>
    </row>
  </sheetData>
  <sheetProtection formatColumns="0"/>
  <protectedRanges>
    <protectedRange sqref="F2 L5:N370 P5:Q370 E5:F370" name="Uttag"/>
  </protectedRanges>
  <mergeCells count="22">
    <mergeCell ref="A1:B1"/>
    <mergeCell ref="H1:J1"/>
    <mergeCell ref="BB1:BH1"/>
    <mergeCell ref="AM1:AX1"/>
    <mergeCell ref="AM2:AR2"/>
    <mergeCell ref="AS2:AX2"/>
    <mergeCell ref="L1:N1"/>
    <mergeCell ref="P1:Q1"/>
    <mergeCell ref="AZ1:AZ4"/>
    <mergeCell ref="V2:V3"/>
    <mergeCell ref="U2:U3"/>
    <mergeCell ref="AD2:AF2"/>
    <mergeCell ref="AA1:AI1"/>
    <mergeCell ref="AG2:AI2"/>
    <mergeCell ref="M3:M4"/>
    <mergeCell ref="N3:N4"/>
    <mergeCell ref="E1:F1"/>
    <mergeCell ref="U1:W1"/>
    <mergeCell ref="Y1:Y4"/>
    <mergeCell ref="AK1:AK4"/>
    <mergeCell ref="BL1:BM1"/>
    <mergeCell ref="BJ1:BJ4"/>
  </mergeCells>
  <conditionalFormatting sqref="H5:H370 J5:J370">
    <cfRule type="expression" dxfId="7" priority="9">
      <formula>$F5</formula>
    </cfRule>
    <cfRule type="expression" dxfId="6" priority="10">
      <formula>LEN($E5)&gt;0</formula>
    </cfRule>
  </conditionalFormatting>
  <conditionalFormatting sqref="I5:I370">
    <cfRule type="expression" dxfId="5" priority="8">
      <formula>$I5&lt;&gt;24</formula>
    </cfRule>
  </conditionalFormatting>
  <conditionalFormatting sqref="L5:L370">
    <cfRule type="cellIs" dxfId="4" priority="7" operator="greaterThan">
      <formula>0</formula>
    </cfRule>
  </conditionalFormatting>
  <conditionalFormatting sqref="M5:M370">
    <cfRule type="cellIs" dxfId="3" priority="2" operator="notEqual">
      <formula>1</formula>
    </cfRule>
  </conditionalFormatting>
  <conditionalFormatting sqref="N5:N370">
    <cfRule type="cellIs" dxfId="2" priority="1" operator="notEqual">
      <formula>0</formula>
    </cfRule>
  </conditionalFormatting>
  <conditionalFormatting sqref="P5:Q370">
    <cfRule type="cellIs" dxfId="1" priority="4" operator="greaterThan">
      <formula>0</formula>
    </cfRule>
  </conditionalFormatting>
  <conditionalFormatting sqref="W5:W370">
    <cfRule type="cellIs" dxfId="0" priority="3" operator="greaterThan">
      <formula>0</formula>
    </cfRule>
  </conditionalFormatting>
  <dataValidations xWindow="1242" yWindow="566" count="7">
    <dataValidation type="whole" allowBlank="1" showErrorMessage="1" errorTitle="För hög" error="För hög!" sqref="BH5:BH370" xr:uid="{20C87646-E468-4007-90E3-48B83778CCFF}">
      <formula1>0</formula1>
      <formula2>BP5</formula2>
    </dataValidation>
    <dataValidation type="whole" allowBlank="1" showInputMessage="1" showErrorMessage="1" errorTitle="Ogiltig swap" error="Det går ej att swappa ut mer än summan av de bokade produkterna" promptTitle="Swap ut" prompt="Tillåtet att maximalt swappa ut summan av bokade produkter" sqref="P5:P370" xr:uid="{A932A9F5-200F-49C4-A03C-C145F04600F2}">
      <formula1>0</formula1>
      <formula2>SUM($AS5:$AX5)</formula2>
    </dataValidation>
    <dataValidation type="custom" allowBlank="1" showInputMessage="1" showErrorMessage="1" errorTitle="För hög kapacitetsbokning" error="Summan av samtliga kapacitesprodukter, inklusive överlåtelser, får inte överstiga det tilldelade maximala kapacitetsbehovet." sqref="Q5:Q370" xr:uid="{C75476E7-3F5B-4B3D-AC4F-C7891A88499D}">
      <formula1>BH5&lt;=BP5</formula1>
    </dataValidation>
    <dataValidation type="custom" allowBlank="1" showErrorMessage="1" errorTitle="För hög bokning" error="Summan av samtliga kapacitesprodukter, inklusive dygnsabonnemang, får inte överstiga det tilldelade maximala kapacitetsbehovet." sqref="L5:L370" xr:uid="{D120B2F1-8D8D-4739-BDAC-3E819566AF2F}">
      <formula1>BH5&lt;=BP5</formula1>
    </dataValidation>
    <dataValidation errorStyle="information" allowBlank="1" showInputMessage="1" showErrorMessage="1" promptTitle="Andel prima" prompt="Dessa värden ska bara ändras i händelse av att frånkopplingsbar kapacitet tilldelats. I normalfall ska samtliga vara lika med 1." sqref="M355:M370" xr:uid="{3524A82C-BB1D-4D5A-9B35-30A9006727EA}"/>
    <dataValidation type="decimal" allowBlank="1" showInputMessage="1" showErrorMessage="1" promptTitle="Frånkopplingsfaktor" prompt="Dessa värden ska bara ändras i händelse av att frånkopplingsbar kapacitet tilldelats. I normalfall ska samtliga vara lika med 0." sqref="N5:N370" xr:uid="{3B6AA75A-887D-4A9E-ABCB-8097E68C8E7B}">
      <formula1>0</formula1>
      <formula2>1</formula2>
    </dataValidation>
    <dataValidation type="decimal" errorStyle="information" allowBlank="1" showInputMessage="1" showErrorMessage="1" promptTitle="Andel prima" prompt="Dessa värden ska bara ändras i händelse av att frånkopplingsbar kapacitet tilldelats. I normalfall ska samtliga vara lika med 1." sqref="M5:M354" xr:uid="{B8EF1561-A4BF-4EE7-AD41-63422BAF9C37}">
      <formula1>0</formula1>
      <formula2>1</formula2>
    </dataValidation>
  </dataValidations>
  <pageMargins left="0.7" right="0.7" top="0.75" bottom="0.75" header="0.3" footer="0.3"/>
  <pageSetup paperSize="9" orientation="portrait" r:id="rId1"/>
  <cellWatches>
    <cellWatch r="U6"/>
  </cellWatches>
  <extLst>
    <ext xmlns:x14="http://schemas.microsoft.com/office/spreadsheetml/2009/9/main" uri="{CCE6A557-97BC-4b89-ADB6-D9C93CAAB3DF}">
      <x14:dataValidations xmlns:xm="http://schemas.microsoft.com/office/excel/2006/main" xWindow="1242" yWindow="566" count="1">
        <x14:dataValidation type="list" allowBlank="1" showInputMessage="1" showErrorMessage="1" xr:uid="{B285B5DF-E297-42D6-AECA-E4B278F2A76B}">
          <x14:formula1>
            <xm:f>Listor!$B$4:$B$5</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FE2A-FB60-4B67-9387-CE2C98E3211F}">
  <sheetPr>
    <tabColor rgb="FF0A5591"/>
  </sheetPr>
  <dimension ref="A1:AK75"/>
  <sheetViews>
    <sheetView showGridLines="0" zoomScale="80" zoomScaleNormal="80" workbookViewId="0">
      <selection activeCell="B1" sqref="B1:T1"/>
    </sheetView>
  </sheetViews>
  <sheetFormatPr defaultColWidth="9.140625" defaultRowHeight="15" outlineLevelCol="1" x14ac:dyDescent="0.25"/>
  <cols>
    <col min="1" max="1" width="9.140625" style="68"/>
    <col min="2" max="2" width="10.85546875" customWidth="1"/>
    <col min="3" max="3" width="13.140625" customWidth="1"/>
    <col min="4" max="4" width="11.85546875" customWidth="1"/>
    <col min="5" max="6" width="12.42578125" bestFit="1" customWidth="1"/>
    <col min="7" max="7" width="13.5703125" bestFit="1" customWidth="1"/>
    <col min="8" max="8" width="10.85546875" hidden="1" customWidth="1" outlineLevel="1"/>
    <col min="9" max="9" width="13.5703125" hidden="1" customWidth="1" outlineLevel="1"/>
    <col min="10" max="13" width="10.85546875" hidden="1" customWidth="1" outlineLevel="1"/>
    <col min="14" max="14" width="11.85546875" hidden="1" customWidth="1" outlineLevel="1"/>
    <col min="15" max="15" width="15.85546875" customWidth="1" collapsed="1"/>
    <col min="16" max="16" width="16.5703125" customWidth="1"/>
    <col min="17" max="17" width="11.140625" customWidth="1"/>
    <col min="18" max="18" width="13.85546875" customWidth="1"/>
    <col min="19" max="19" width="11.5703125" customWidth="1"/>
    <col min="20" max="20" width="13.5703125" bestFit="1" customWidth="1"/>
    <col min="21" max="21" width="3.85546875" customWidth="1"/>
    <col min="22" max="22" width="11.28515625" customWidth="1"/>
    <col min="23" max="23" width="9.140625" customWidth="1"/>
    <col min="24" max="26" width="10.5703125" customWidth="1"/>
    <col min="27" max="28" width="10.28515625" customWidth="1"/>
    <col min="29" max="29" width="12.42578125" customWidth="1"/>
    <col min="30" max="30" width="12.85546875" customWidth="1"/>
    <col min="31" max="31" width="13.85546875" customWidth="1"/>
    <col min="37" max="37" width="11.5703125" customWidth="1"/>
  </cols>
  <sheetData>
    <row r="1" spans="1:33" x14ac:dyDescent="0.25">
      <c r="B1" s="242" t="s">
        <v>115</v>
      </c>
      <c r="C1" s="242"/>
      <c r="D1" s="242"/>
      <c r="E1" s="242"/>
      <c r="F1" s="242"/>
      <c r="G1" s="242"/>
      <c r="H1" s="242"/>
      <c r="I1" s="242"/>
      <c r="J1" s="242"/>
      <c r="K1" s="242"/>
      <c r="L1" s="242"/>
      <c r="M1" s="242"/>
      <c r="N1" s="242"/>
      <c r="O1" s="242"/>
      <c r="P1" s="242"/>
      <c r="Q1" s="242"/>
      <c r="R1" s="242"/>
      <c r="S1" s="242"/>
      <c r="T1" s="242"/>
      <c r="V1" s="242" t="s">
        <v>91</v>
      </c>
      <c r="W1" s="242"/>
      <c r="X1" s="242"/>
      <c r="Y1" s="242"/>
      <c r="Z1" s="242"/>
      <c r="AA1" s="242"/>
      <c r="AB1" s="242"/>
    </row>
    <row r="2" spans="1:33" x14ac:dyDescent="0.25">
      <c r="B2" s="8"/>
      <c r="C2" s="109"/>
      <c r="D2" s="109"/>
      <c r="E2" s="109"/>
      <c r="F2" s="109"/>
      <c r="G2" s="109"/>
      <c r="H2" s="238"/>
      <c r="I2" s="239"/>
      <c r="J2" s="239"/>
      <c r="K2" s="239"/>
      <c r="L2" s="239"/>
      <c r="M2" s="239"/>
      <c r="N2" s="240"/>
      <c r="O2" s="109"/>
      <c r="P2" s="109"/>
      <c r="Q2" s="109"/>
      <c r="R2" s="109"/>
      <c r="S2" s="109"/>
      <c r="T2" s="109"/>
    </row>
    <row r="3" spans="1:33" s="36" customFormat="1" ht="60" x14ac:dyDescent="0.25">
      <c r="A3" s="69"/>
      <c r="B3" s="59"/>
      <c r="C3" s="170" t="s">
        <v>52</v>
      </c>
      <c r="D3" s="170" t="s">
        <v>154</v>
      </c>
      <c r="E3" s="170" t="s">
        <v>153</v>
      </c>
      <c r="F3" s="170" t="s">
        <v>152</v>
      </c>
      <c r="G3" s="170" t="s">
        <v>151</v>
      </c>
      <c r="H3" s="171" t="s">
        <v>47</v>
      </c>
      <c r="I3" s="172" t="s">
        <v>41</v>
      </c>
      <c r="J3" s="172" t="s">
        <v>5</v>
      </c>
      <c r="K3" s="172" t="s">
        <v>6</v>
      </c>
      <c r="L3" s="172" t="s">
        <v>42</v>
      </c>
      <c r="M3" s="172" t="s">
        <v>97</v>
      </c>
      <c r="N3" s="173" t="s">
        <v>105</v>
      </c>
      <c r="O3" s="170" t="s">
        <v>94</v>
      </c>
      <c r="P3" s="170" t="s">
        <v>95</v>
      </c>
      <c r="Q3" s="170" t="s">
        <v>144</v>
      </c>
      <c r="R3" s="170" t="s">
        <v>155</v>
      </c>
      <c r="S3" s="174" t="s">
        <v>156</v>
      </c>
      <c r="T3" s="175" t="s">
        <v>117</v>
      </c>
      <c r="V3" s="58" t="s">
        <v>1</v>
      </c>
      <c r="W3" s="57" t="s">
        <v>118</v>
      </c>
      <c r="X3" s="179" t="s">
        <v>106</v>
      </c>
      <c r="Y3" s="180" t="s">
        <v>145</v>
      </c>
      <c r="Z3" s="180" t="s">
        <v>146</v>
      </c>
      <c r="AA3" s="180" t="s">
        <v>103</v>
      </c>
      <c r="AB3" s="180" t="s">
        <v>104</v>
      </c>
      <c r="AC3" s="179" t="s">
        <v>149</v>
      </c>
      <c r="AD3" s="180" t="s">
        <v>150</v>
      </c>
      <c r="AE3" s="57" t="s">
        <v>148</v>
      </c>
    </row>
    <row r="4" spans="1:33" x14ac:dyDescent="0.25">
      <c r="A4" s="70" t="s">
        <v>7</v>
      </c>
      <c r="B4" s="3"/>
      <c r="C4" s="7" t="s">
        <v>46</v>
      </c>
      <c r="D4" s="7" t="s">
        <v>46</v>
      </c>
      <c r="E4" s="7" t="s">
        <v>46</v>
      </c>
      <c r="F4" s="7" t="s">
        <v>46</v>
      </c>
      <c r="G4" s="7" t="s">
        <v>46</v>
      </c>
      <c r="H4" s="44" t="s">
        <v>46</v>
      </c>
      <c r="I4" s="44" t="s">
        <v>46</v>
      </c>
      <c r="J4" s="44" t="s">
        <v>46</v>
      </c>
      <c r="K4" s="44" t="s">
        <v>46</v>
      </c>
      <c r="L4" s="44" t="s">
        <v>46</v>
      </c>
      <c r="M4" s="44" t="s">
        <v>46</v>
      </c>
      <c r="N4" s="44" t="s">
        <v>46</v>
      </c>
      <c r="O4" s="7" t="s">
        <v>46</v>
      </c>
      <c r="P4" s="7" t="s">
        <v>46</v>
      </c>
      <c r="Q4" s="7" t="s">
        <v>46</v>
      </c>
      <c r="R4" s="7" t="s">
        <v>46</v>
      </c>
      <c r="S4" s="7" t="s">
        <v>46</v>
      </c>
      <c r="T4" s="7" t="s">
        <v>46</v>
      </c>
      <c r="V4" s="41" t="s">
        <v>100</v>
      </c>
      <c r="W4" s="42" t="s">
        <v>101</v>
      </c>
      <c r="X4" s="39" t="s">
        <v>107</v>
      </c>
      <c r="Y4" s="39" t="s">
        <v>107</v>
      </c>
      <c r="Z4" s="39" t="s">
        <v>107</v>
      </c>
      <c r="AA4" s="42" t="s">
        <v>107</v>
      </c>
      <c r="AB4" s="39" t="s">
        <v>107</v>
      </c>
      <c r="AC4" s="40" t="s">
        <v>107</v>
      </c>
      <c r="AD4" s="26" t="s">
        <v>107</v>
      </c>
      <c r="AE4" s="27"/>
    </row>
    <row r="5" spans="1:33" x14ac:dyDescent="0.25">
      <c r="A5" s="68">
        <v>10</v>
      </c>
      <c r="B5" s="16" t="s">
        <v>64</v>
      </c>
      <c r="C5" s="4">
        <f>AC5*ROUND(Priser!$B$20/12,2)</f>
        <v>0</v>
      </c>
      <c r="D5" s="4">
        <f>AD5*ROUND(Priser!$B$21/12,2)</f>
        <v>0</v>
      </c>
      <c r="E5" s="4">
        <f>AE5*ROUND(Priser!$B$22/7,2)</f>
        <v>0</v>
      </c>
      <c r="F5" s="37">
        <f>IF(Indata!$B$5="Ja",Indata!$B$9*ROUND(Priser!$B$24/12,2)/100,0)</f>
        <v>0</v>
      </c>
      <c r="G5" s="4">
        <f t="shared" ref="G5:G16" si="0">SUM(H5:N5)</f>
        <v>0</v>
      </c>
      <c r="H5" s="45">
        <f>(Indata!F19+(1-Indata!F19)*(1-Indata!K19))*Uttag!$B$8*Priser!B4</f>
        <v>0</v>
      </c>
      <c r="I5" s="46">
        <f>(Indata!G19+(1-Indata!G19)*(1-Indata!L19))*Uttag!$B$9*Priser!C4</f>
        <v>0</v>
      </c>
      <c r="J5" s="46"/>
      <c r="K5" s="46"/>
      <c r="L5" s="46"/>
      <c r="M5" s="46">
        <f>(Indata!J19+(1-Indata!J19)*(1-Indata!O19))*Uttag!$B14*Priser!H4</f>
        <v>0</v>
      </c>
      <c r="N5" s="47">
        <f>SUMIFS(Uttag!$U:$U,Uttag!$BO:$BO,A5)</f>
        <v>0</v>
      </c>
      <c r="O5" s="4">
        <f>SUMIFS(Uttag!AF:AF,Uttag!$BO:$BO,A5)</f>
        <v>0</v>
      </c>
      <c r="P5" s="4">
        <f>SUMIFS(Uttag!AI:AI,Uttag!$BO:$BO,A5)</f>
        <v>0</v>
      </c>
      <c r="Q5" s="4">
        <f>SUMIFS(Uttag!V:V,Uttag!BO:BO,A5)</f>
        <v>0</v>
      </c>
      <c r="R5" s="37">
        <f>IF(AC5&gt;1,V5/1000*ROUND(AC5*Priser!B$26,2),0)</f>
        <v>0</v>
      </c>
      <c r="S5" s="11">
        <f>IF(Indata!$B$6="Förbrukare",V5*ROUND(Priser!$B$27,2)/100,0)</f>
        <v>0</v>
      </c>
      <c r="T5" s="9">
        <f>SUM(C5:G5,O5:S5)</f>
        <v>0</v>
      </c>
      <c r="V5" s="33">
        <f>SUMIFS(Uttag!H:H,Uttag!$BO:$BO,$A5)</f>
        <v>0</v>
      </c>
      <c r="W5" s="12">
        <f>_xlfn.MAXIFS(Uttag!J:J,Uttag!BO:BO,A5)</f>
        <v>0</v>
      </c>
      <c r="X5" s="38">
        <f>COUNTIFS(Uttag!U:U,"&gt;0",Uttag!BO:BO,A5)</f>
        <v>0</v>
      </c>
      <c r="Y5" s="66">
        <f>COUNTIFS(Uttag!P:P,"&gt;0",Uttag!$BO:$BO,$A5)</f>
        <v>0</v>
      </c>
      <c r="Z5" s="66">
        <f>COUNTIFS(Uttag!Q:Q,"&gt;0",Uttag!$BO:$BO,$A5)</f>
        <v>0</v>
      </c>
      <c r="AA5" s="20">
        <f>COUNTIFS(Uttag!$BO$5:$BO$369,$A5,Uttag!$AB$5:$AB$369,"&gt;0")</f>
        <v>0</v>
      </c>
      <c r="AB5" s="20">
        <f>COUNTIFS(Uttag!$BO$5:$BO$369,$A5,Uttag!$AC$5:$AC$369,"&gt;0")</f>
        <v>0</v>
      </c>
      <c r="AC5" s="33">
        <f>Indata!$B$3</f>
        <v>0</v>
      </c>
      <c r="AD5" s="4">
        <f>Indata!$B$4</f>
        <v>0</v>
      </c>
      <c r="AE5" s="190">
        <f>ROUND(IFERROR(AC5*(Indata!$B$9/AC5)^0.5,0),0)</f>
        <v>0</v>
      </c>
      <c r="AG5" s="34"/>
    </row>
    <row r="6" spans="1:33" x14ac:dyDescent="0.25">
      <c r="A6" s="68">
        <v>11</v>
      </c>
      <c r="B6" s="16" t="s">
        <v>65</v>
      </c>
      <c r="C6" s="4">
        <f>AC6*ROUND(Priser!$B$20/12,2)</f>
        <v>0</v>
      </c>
      <c r="D6" s="4">
        <f>AD6*ROUND(Priser!$B$21/12,2)</f>
        <v>0</v>
      </c>
      <c r="E6" s="4">
        <f>AE6*ROUND(Priser!$B$22/7,2)</f>
        <v>0</v>
      </c>
      <c r="F6" s="37">
        <f>IF(Indata!$B$5="Ja",Indata!$B$9*ROUND(Priser!$B$24/12,2)/100,0)</f>
        <v>0</v>
      </c>
      <c r="G6" s="4">
        <f t="shared" si="0"/>
        <v>0</v>
      </c>
      <c r="H6" s="48">
        <f>(Indata!F20+(1-Indata!F20)*(1-Indata!K20))*Uttag!$B$8*Priser!B5</f>
        <v>0</v>
      </c>
      <c r="I6" s="49">
        <f>(Indata!G20+(1-Indata!G20)*(1-Indata!L20))*Uttag!$B$9*Priser!C5</f>
        <v>0</v>
      </c>
      <c r="J6" s="49">
        <f>(Indata!H20+(1-Indata!H20)*(1-Indata!M20))*Uttag!$B$10*Priser!D5</f>
        <v>0</v>
      </c>
      <c r="K6" s="49"/>
      <c r="L6" s="49"/>
      <c r="M6" s="49">
        <f>(Indata!J20+(1-Indata!J20)*(1-Indata!O20))*Uttag!$B15*Priser!H5</f>
        <v>0</v>
      </c>
      <c r="N6" s="50">
        <f>SUMIFS(Uttag!$U:$U,Uttag!$BO:$BO,A6)</f>
        <v>0</v>
      </c>
      <c r="O6" s="4">
        <f>SUMIFS(Uttag!AF:AF,Uttag!BO:BO,A6)</f>
        <v>0</v>
      </c>
      <c r="P6" s="4">
        <f>SUMIFS(Uttag!AI:AI,Uttag!$BO:$BO,A6)</f>
        <v>0</v>
      </c>
      <c r="Q6" s="4">
        <f>SUMIFS(Uttag!V:V,Uttag!BO:BO,A6)</f>
        <v>0</v>
      </c>
      <c r="R6" s="37">
        <f>IF(AC6&gt;1,V6/1000*ROUND(AC6*Priser!B$26,2),0)</f>
        <v>0</v>
      </c>
      <c r="S6" s="12">
        <f>IF(Indata!$B$6="Förbrukare",V6*ROUND(Priser!$B$27,2)/100,0)</f>
        <v>0</v>
      </c>
      <c r="T6" s="9">
        <f t="shared" ref="T6:T16" si="1">SUM(C6:G6,O6:S6)</f>
        <v>0</v>
      </c>
      <c r="V6" s="33">
        <f>SUMIFS(Uttag!H:H,Uttag!$BO:$BO,$A6)</f>
        <v>0</v>
      </c>
      <c r="W6" s="12">
        <f>_xlfn.MAXIFS(Uttag!J:J,Uttag!BO:BO,A6)</f>
        <v>0</v>
      </c>
      <c r="X6" s="28">
        <f>COUNTIFS(Uttag!U:U,"&gt;0",Uttag!BO:BO,A6)</f>
        <v>0</v>
      </c>
      <c r="Y6">
        <f>COUNTIFS(Uttag!P:P,"&gt;0",Uttag!$BO:$BO,$A6)</f>
        <v>0</v>
      </c>
      <c r="Z6">
        <f>COUNTIFS(Uttag!Q:Q,"&gt;0",Uttag!$BO:$BO,$A6)</f>
        <v>0</v>
      </c>
      <c r="AA6">
        <f>COUNTIFS(Uttag!$BO$5:$BO$369,$A6,Uttag!$AB$5:$AB$369,"&gt;0")</f>
        <v>0</v>
      </c>
      <c r="AB6">
        <f>COUNTIFS(Uttag!$BO$5:$BO$369,$A6,Uttag!$AC$5:$AC$369,"&gt;0")</f>
        <v>0</v>
      </c>
      <c r="AC6" s="33">
        <f>Indata!$B$3</f>
        <v>0</v>
      </c>
      <c r="AD6" s="4">
        <f>Indata!$B$4</f>
        <v>0</v>
      </c>
      <c r="AE6" s="190">
        <f>ROUND(IFERROR(AC6*(Indata!$B$9/AC6)^0.5,0),0)</f>
        <v>0</v>
      </c>
      <c r="AG6" s="34"/>
    </row>
    <row r="7" spans="1:33" x14ac:dyDescent="0.25">
      <c r="A7" s="68">
        <v>12</v>
      </c>
      <c r="B7" s="16" t="s">
        <v>66</v>
      </c>
      <c r="C7" s="4">
        <f>AC7*ROUND(Priser!$B$20/12,2)</f>
        <v>0</v>
      </c>
      <c r="D7" s="4">
        <f>AD7*ROUND(Priser!$B$21/12,2)</f>
        <v>0</v>
      </c>
      <c r="E7" s="4">
        <f>AE7*ROUND(Priser!$B$22/7,2)</f>
        <v>0</v>
      </c>
      <c r="F7" s="37">
        <f>IF(Indata!$B$5="Ja",Indata!$B$9*ROUND(Priser!$B$24/12,2)/100,0)</f>
        <v>0</v>
      </c>
      <c r="G7" s="4">
        <f t="shared" si="0"/>
        <v>0</v>
      </c>
      <c r="H7" s="48">
        <f>(Indata!F21+(1-Indata!F21)*(1-Indata!K21))*Uttag!$B$8*Priser!B6</f>
        <v>0</v>
      </c>
      <c r="I7" s="49">
        <f>(Indata!G21+(1-Indata!G21)*(1-Indata!L21))*Uttag!$B$9*Priser!C6</f>
        <v>0</v>
      </c>
      <c r="J7" s="49">
        <f>(Indata!H21+(1-Indata!H21)*(1-Indata!M21))*Uttag!$B$10*Priser!D6</f>
        <v>0</v>
      </c>
      <c r="K7" s="49">
        <f>(Indata!I21+(1-Indata!I21)*(1-Indata!N21))*Uttag!$B$11*Priser!E6</f>
        <v>0</v>
      </c>
      <c r="L7" s="49"/>
      <c r="M7" s="49">
        <f>(Indata!J21+(1-Indata!J21)*(1-Indata!O21))*Uttag!$B16*Priser!H6</f>
        <v>0</v>
      </c>
      <c r="N7" s="50">
        <f>SUMIFS(Uttag!$U:$U,Uttag!$BO:$BO,A7)</f>
        <v>0</v>
      </c>
      <c r="O7" s="4">
        <f>SUMIFS(Uttag!AF:AF,Uttag!BO:BO,A7)</f>
        <v>0</v>
      </c>
      <c r="P7" s="4">
        <f>SUMIFS(Uttag!AI:AI,Uttag!$BO:$BO,A7)</f>
        <v>0</v>
      </c>
      <c r="Q7" s="4">
        <f>SUMIFS(Uttag!V:V,Uttag!BO:BO,A7)</f>
        <v>0</v>
      </c>
      <c r="R7" s="37">
        <f>IF(AC7&gt;1,V7/1000*ROUND(AC7*Priser!B$26,2),0)</f>
        <v>0</v>
      </c>
      <c r="S7" s="12">
        <f>IF(Indata!$B$6="Förbrukare",V7*ROUND(Priser!$B$27,2)/100,0)</f>
        <v>0</v>
      </c>
      <c r="T7" s="9">
        <f t="shared" si="1"/>
        <v>0</v>
      </c>
      <c r="V7" s="33">
        <f>SUMIFS(Uttag!H:H,Uttag!$BO:$BO,$A7)</f>
        <v>0</v>
      </c>
      <c r="W7" s="12">
        <f>_xlfn.MAXIFS(Uttag!J:J,Uttag!BO:BO,A7)</f>
        <v>0</v>
      </c>
      <c r="X7" s="28">
        <f>COUNTIFS(Uttag!U:U,"&gt;0",Uttag!BO:BO,A7)</f>
        <v>0</v>
      </c>
      <c r="Y7">
        <f>COUNTIFS(Uttag!P:P,"&gt;0",Uttag!$BO:$BO,$A7)</f>
        <v>0</v>
      </c>
      <c r="Z7">
        <f>COUNTIFS(Uttag!Q:Q,"&gt;0",Uttag!$BO:$BO,$A7)</f>
        <v>0</v>
      </c>
      <c r="AA7">
        <f>COUNTIFS(Uttag!$BO$5:$BO$369,$A7,Uttag!$AB$5:$AB$369,"&gt;0")</f>
        <v>0</v>
      </c>
      <c r="AB7">
        <f>COUNTIFS(Uttag!$BO$5:$BO$369,$A7,Uttag!$AC$5:$AC$369,"&gt;0")</f>
        <v>0</v>
      </c>
      <c r="AC7" s="33">
        <f>Indata!$B$3</f>
        <v>0</v>
      </c>
      <c r="AD7" s="4">
        <f>Indata!$B$4</f>
        <v>0</v>
      </c>
      <c r="AE7" s="190">
        <f>ROUND(IFERROR(AC7*(Indata!$B$9/AC7)^0.5,0),0)</f>
        <v>0</v>
      </c>
      <c r="AG7" s="34"/>
    </row>
    <row r="8" spans="1:33" x14ac:dyDescent="0.25">
      <c r="A8" s="68">
        <v>1</v>
      </c>
      <c r="B8" s="16" t="s">
        <v>67</v>
      </c>
      <c r="C8" s="4">
        <f>AC8*ROUND(Priser!$B$20/12,2)</f>
        <v>0</v>
      </c>
      <c r="D8" s="4">
        <f>AD8*ROUND(Priser!$B$21/12,2)</f>
        <v>0</v>
      </c>
      <c r="E8" s="4">
        <f>AE8*ROUND(Priser!$B$22/7,2)</f>
        <v>0</v>
      </c>
      <c r="F8" s="37">
        <f>IF(Indata!$B$5="Ja",Indata!$B$9*ROUND(Priser!$B$24/12,2)/100,0)</f>
        <v>0</v>
      </c>
      <c r="G8" s="4">
        <f t="shared" si="0"/>
        <v>0</v>
      </c>
      <c r="H8" s="48">
        <f>(Indata!F22+(1-Indata!F22)*(1-Indata!K22))*Uttag!$B$8*Priser!B7</f>
        <v>0</v>
      </c>
      <c r="I8" s="49">
        <f>(Indata!G22+(1-Indata!G22)*(1-Indata!L22))*Uttag!$B$9*Priser!C7</f>
        <v>0</v>
      </c>
      <c r="J8" s="49">
        <f>(Indata!H22+(1-Indata!H22)*(1-Indata!M22))*Uttag!$B$10*Priser!D7</f>
        <v>0</v>
      </c>
      <c r="K8" s="49">
        <f>(Indata!I22+(1-Indata!I22)*(1-Indata!N22))*Uttag!$B$11*Priser!E7</f>
        <v>0</v>
      </c>
      <c r="L8" s="49"/>
      <c r="M8" s="49">
        <f>(Indata!J22+(1-Indata!J22)*(1-Indata!O22))*Uttag!$B17*Priser!H7</f>
        <v>0</v>
      </c>
      <c r="N8" s="50">
        <f>SUMIFS(Uttag!$U:$U,Uttag!$BO:$BO,A8)</f>
        <v>0</v>
      </c>
      <c r="O8" s="4">
        <f>SUMIFS(Uttag!AF:AF,Uttag!BO:BO,A8)</f>
        <v>0</v>
      </c>
      <c r="P8" s="4">
        <f>SUMIFS(Uttag!AI:AI,Uttag!$BO:$BO,A8)</f>
        <v>0</v>
      </c>
      <c r="Q8" s="4">
        <f>SUMIFS(Uttag!V:V,Uttag!BO:BO,A8)</f>
        <v>0</v>
      </c>
      <c r="R8" s="37">
        <f>IF(AC8&gt;1,V8/1000*ROUND(AC8*Priser!B$26,2),0)</f>
        <v>0</v>
      </c>
      <c r="S8" s="12">
        <f>IF(Indata!$B$6="Förbrukare",V8*ROUND(Priser!$B$27,2)/100,0)</f>
        <v>0</v>
      </c>
      <c r="T8" s="9">
        <f t="shared" si="1"/>
        <v>0</v>
      </c>
      <c r="V8" s="33">
        <f>SUMIFS(Uttag!H:H,Uttag!$BO:$BO,$A8)</f>
        <v>0</v>
      </c>
      <c r="W8" s="12">
        <f>_xlfn.MAXIFS(Uttag!J:J,Uttag!BO:BO,A8)</f>
        <v>0</v>
      </c>
      <c r="X8" s="28">
        <f>COUNTIFS(Uttag!U:U,"&gt;0",Uttag!BO:BO,A8)</f>
        <v>0</v>
      </c>
      <c r="Y8">
        <f>COUNTIFS(Uttag!P:P,"&gt;0",Uttag!$BO:$BO,$A8)</f>
        <v>0</v>
      </c>
      <c r="Z8">
        <f>COUNTIFS(Uttag!Q:Q,"&gt;0",Uttag!$BO:$BO,$A8)</f>
        <v>0</v>
      </c>
      <c r="AA8">
        <f>COUNTIFS(Uttag!$BO$5:$BO$369,$A8,Uttag!$AB$5:$AB$369,"&gt;0")</f>
        <v>0</v>
      </c>
      <c r="AB8">
        <f>COUNTIFS(Uttag!$BO$5:$BO$369,$A8,Uttag!$AC$5:$AC$369,"&gt;0")</f>
        <v>0</v>
      </c>
      <c r="AC8" s="33">
        <f>Indata!$B$3</f>
        <v>0</v>
      </c>
      <c r="AD8" s="4">
        <f>Indata!$B$4</f>
        <v>0</v>
      </c>
      <c r="AE8" s="190">
        <f>ROUND(IFERROR(AC8*(Indata!$B$9/AC8)^0.5,0),0)</f>
        <v>0</v>
      </c>
      <c r="AG8" s="34"/>
    </row>
    <row r="9" spans="1:33" x14ac:dyDescent="0.25">
      <c r="A9" s="68">
        <v>2</v>
      </c>
      <c r="B9" s="16" t="s">
        <v>68</v>
      </c>
      <c r="C9" s="4">
        <f>AC9*ROUND(Priser!$B$20/12,2)</f>
        <v>0</v>
      </c>
      <c r="D9" s="4">
        <f>AD9*ROUND(Priser!$B$21/12,2)</f>
        <v>0</v>
      </c>
      <c r="E9" s="4">
        <f>AE9*ROUND(Priser!$B$22/7,2)</f>
        <v>0</v>
      </c>
      <c r="F9" s="37">
        <f>IF(Indata!$B$5="Ja",Indata!$B$9*ROUND(Priser!$B$24/12,2)/100,0)</f>
        <v>0</v>
      </c>
      <c r="G9" s="4">
        <f t="shared" si="0"/>
        <v>0</v>
      </c>
      <c r="H9" s="48">
        <f>(Indata!F23+(1-Indata!F23)*(1-Indata!K23))*Uttag!$B$8*Priser!B8</f>
        <v>0</v>
      </c>
      <c r="I9" s="49">
        <f>(Indata!G23+(1-Indata!G23)*(1-Indata!L23))*Uttag!$B$9*Priser!C8</f>
        <v>0</v>
      </c>
      <c r="J9" s="49">
        <f>(Indata!H23+(1-Indata!H23)*(1-Indata!M23))*Uttag!$B$10*Priser!D8</f>
        <v>0</v>
      </c>
      <c r="K9" s="49">
        <f>(Indata!I23+(1-Indata!I23)*(1-Indata!N23))*Uttag!$B$11*Priser!E8</f>
        <v>0</v>
      </c>
      <c r="L9" s="49"/>
      <c r="M9" s="49">
        <f>(Indata!J23+(1-Indata!J23)*(1-Indata!O23))*Uttag!$B18*Priser!H8</f>
        <v>0</v>
      </c>
      <c r="N9" s="50">
        <f>SUMIFS(Uttag!$U:$U,Uttag!$BO:$BO,A9)</f>
        <v>0</v>
      </c>
      <c r="O9" s="4">
        <f>SUMIFS(Uttag!AF:AF,Uttag!BO:BO,A9)</f>
        <v>0</v>
      </c>
      <c r="P9" s="4">
        <f>SUMIFS(Uttag!AI:AI,Uttag!$BO:$BO,A9)</f>
        <v>0</v>
      </c>
      <c r="Q9" s="4">
        <f>SUMIFS(Uttag!V:V,Uttag!BO:BO,A9)</f>
        <v>0</v>
      </c>
      <c r="R9" s="37">
        <f>IF(AC9&gt;1,V9/1000*ROUND(AC9*Priser!B$26,2),0)</f>
        <v>0</v>
      </c>
      <c r="S9" s="12">
        <f>IF(Indata!$B$6="Förbrukare",V9*ROUND(Priser!$B$27,2)/100,0)</f>
        <v>0</v>
      </c>
      <c r="T9" s="9">
        <f t="shared" si="1"/>
        <v>0</v>
      </c>
      <c r="V9" s="33">
        <f>SUMIFS(Uttag!H:H,Uttag!$BO:$BO,$A9)</f>
        <v>0</v>
      </c>
      <c r="W9" s="12">
        <f>_xlfn.MAXIFS(Uttag!J:J,Uttag!BO:BO,A9)</f>
        <v>0</v>
      </c>
      <c r="X9" s="28">
        <f>COUNTIFS(Uttag!U:U,"&gt;0",Uttag!BO:BO,A9)</f>
        <v>0</v>
      </c>
      <c r="Y9">
        <f>COUNTIFS(Uttag!P:P,"&gt;0",Uttag!$BO:$BO,$A9)</f>
        <v>0</v>
      </c>
      <c r="Z9">
        <f>COUNTIFS(Uttag!Q:Q,"&gt;0",Uttag!$BO:$BO,$A9)</f>
        <v>0</v>
      </c>
      <c r="AA9">
        <f>COUNTIFS(Uttag!$BO$5:$BO$369,$A9,Uttag!$AB$5:$AB$369,"&gt;0")</f>
        <v>0</v>
      </c>
      <c r="AB9">
        <f>COUNTIFS(Uttag!$BO$5:$BO$369,$A9,Uttag!$AC$5:$AC$369,"&gt;0")</f>
        <v>0</v>
      </c>
      <c r="AC9" s="33">
        <f>Indata!$B$3</f>
        <v>0</v>
      </c>
      <c r="AD9" s="4">
        <f>Indata!$B$4</f>
        <v>0</v>
      </c>
      <c r="AE9" s="190">
        <f>ROUND(IFERROR(AC9*(Indata!$B$9/AC9)^0.5,0),0)</f>
        <v>0</v>
      </c>
      <c r="AG9" s="34"/>
    </row>
    <row r="10" spans="1:33" x14ac:dyDescent="0.25">
      <c r="A10" s="68">
        <v>3</v>
      </c>
      <c r="B10" s="16" t="s">
        <v>69</v>
      </c>
      <c r="C10" s="4">
        <f>AC10*ROUND(Priser!$B$20/12,2)</f>
        <v>0</v>
      </c>
      <c r="D10" s="4">
        <f>AD10*ROUND(Priser!$B$21/12,2)</f>
        <v>0</v>
      </c>
      <c r="E10" s="4">
        <f>AE10*ROUND(Priser!$B$22/7,2)</f>
        <v>0</v>
      </c>
      <c r="F10" s="37">
        <f>IF(Indata!$B$5="Ja",Indata!$B$9*ROUND(Priser!$B$24/12,2)/100,0)</f>
        <v>0</v>
      </c>
      <c r="G10" s="4">
        <f t="shared" si="0"/>
        <v>0</v>
      </c>
      <c r="H10" s="48">
        <f>(Indata!F24+(1-Indata!F24)*(1-Indata!K24))*Uttag!$B$8*Priser!B9</f>
        <v>0</v>
      </c>
      <c r="I10" s="49">
        <f>(Indata!G24+(1-Indata!G24)*(1-Indata!L24))*Uttag!$B$9*Priser!C9</f>
        <v>0</v>
      </c>
      <c r="J10" s="49">
        <f>(Indata!H24+(1-Indata!H24)*(1-Indata!M24))*Uttag!$B$10*Priser!D9</f>
        <v>0</v>
      </c>
      <c r="K10" s="49"/>
      <c r="L10" s="49"/>
      <c r="M10" s="49">
        <f>(Indata!J24+(1-Indata!J24)*(1-Indata!O24))*Uttag!$B19*Priser!H9</f>
        <v>0</v>
      </c>
      <c r="N10" s="50">
        <f>SUMIFS(Uttag!$U:$U,Uttag!$BO:$BO,A10)</f>
        <v>0</v>
      </c>
      <c r="O10" s="4">
        <f>SUMIFS(Uttag!AF:AF,Uttag!BO:BO,A10)</f>
        <v>0</v>
      </c>
      <c r="P10" s="4">
        <f>SUMIFS(Uttag!AI:AI,Uttag!$BO:$BO,A10)</f>
        <v>0</v>
      </c>
      <c r="Q10" s="4">
        <f>SUMIFS(Uttag!V:V,Uttag!BO:BO,A10)</f>
        <v>0</v>
      </c>
      <c r="R10" s="37">
        <f>IF(AC10&gt;1,V10/1000*ROUND(AC10*Priser!B$26,2),0)</f>
        <v>0</v>
      </c>
      <c r="S10" s="12">
        <f>IF(Indata!$B$6="Förbrukare",V10*ROUND(Priser!$B$27,2)/100,0)</f>
        <v>0</v>
      </c>
      <c r="T10" s="9">
        <f t="shared" si="1"/>
        <v>0</v>
      </c>
      <c r="V10" s="33">
        <f>SUMIFS(Uttag!H:H,Uttag!$BO:$BO,$A10)</f>
        <v>0</v>
      </c>
      <c r="W10" s="12">
        <f>_xlfn.MAXIFS(Uttag!J:J,Uttag!BO:BO,A10)</f>
        <v>0</v>
      </c>
      <c r="X10" s="28">
        <f>COUNTIFS(Uttag!U:U,"&gt;0",Uttag!BO:BO,A10)</f>
        <v>0</v>
      </c>
      <c r="Y10">
        <f>COUNTIFS(Uttag!P:P,"&gt;0",Uttag!$BO:$BO,$A10)</f>
        <v>0</v>
      </c>
      <c r="Z10">
        <f>COUNTIFS(Uttag!Q:Q,"&gt;0",Uttag!$BO:$BO,$A10)</f>
        <v>0</v>
      </c>
      <c r="AA10">
        <f>COUNTIFS(Uttag!$BO$5:$BO$369,$A10,Uttag!$AB$5:$AB$369,"&gt;0")</f>
        <v>0</v>
      </c>
      <c r="AB10">
        <f>COUNTIFS(Uttag!$BO$5:$BO$369,$A10,Uttag!$AC$5:$AC$369,"&gt;0")</f>
        <v>0</v>
      </c>
      <c r="AC10" s="33">
        <f>Indata!$B$3</f>
        <v>0</v>
      </c>
      <c r="AD10" s="4">
        <f>Indata!$B$4</f>
        <v>0</v>
      </c>
      <c r="AE10" s="190">
        <f>ROUND(IFERROR(AC10*(Indata!$B$9/AC10)^0.5,0),0)</f>
        <v>0</v>
      </c>
      <c r="AG10" s="34"/>
    </row>
    <row r="11" spans="1:33" x14ac:dyDescent="0.25">
      <c r="A11" s="68">
        <v>4</v>
      </c>
      <c r="B11" s="16" t="s">
        <v>70</v>
      </c>
      <c r="C11" s="4">
        <f>AC11*ROUND(Priser!$B$20/12,2)</f>
        <v>0</v>
      </c>
      <c r="D11" s="4">
        <f>AD11*ROUND(Priser!$B$21/12,2)</f>
        <v>0</v>
      </c>
      <c r="E11" s="4">
        <f>AE11*ROUND(Priser!$B$22/7,2)</f>
        <v>0</v>
      </c>
      <c r="F11" s="37">
        <f>IF(Indata!$B$5="Ja",Indata!$B$9*ROUND(Priser!$B$24/12,2)/100,0)</f>
        <v>0</v>
      </c>
      <c r="G11" s="4">
        <f t="shared" si="0"/>
        <v>0</v>
      </c>
      <c r="H11" s="48">
        <f>(Indata!F25+(1-Indata!F25)*(1-Indata!K25))*Uttag!$B$8*Priser!B10</f>
        <v>0</v>
      </c>
      <c r="I11" s="49">
        <f>(Indata!G25+(1-Indata!G25)*(1-Indata!L25))*Uttag!$B$9*Priser!C10</f>
        <v>0</v>
      </c>
      <c r="J11" s="49"/>
      <c r="K11" s="49"/>
      <c r="L11" s="49"/>
      <c r="M11" s="49">
        <f>(Indata!J25+(1-Indata!J25)*(1-Indata!O25))*Uttag!$B20*Priser!H10</f>
        <v>0</v>
      </c>
      <c r="N11" s="50">
        <f>SUMIFS(Uttag!$U:$U,Uttag!$BO:$BO,A11)</f>
        <v>0</v>
      </c>
      <c r="O11" s="4">
        <f>SUMIFS(Uttag!AF:AF,Uttag!BO:BO,A11)</f>
        <v>0</v>
      </c>
      <c r="P11" s="4">
        <f>SUMIFS(Uttag!AI:AI,Uttag!$BO:$BO,A11)</f>
        <v>0</v>
      </c>
      <c r="Q11" s="4">
        <f>SUMIFS(Uttag!V:V,Uttag!BO:BO,A11)</f>
        <v>0</v>
      </c>
      <c r="R11" s="37">
        <f>IF(AC11&gt;1,V11/1000*ROUND(AC11*Priser!B$26,2),0)</f>
        <v>0</v>
      </c>
      <c r="S11" s="12">
        <f>IF(Indata!$B$6="Förbrukare",V11*ROUND(Priser!$B$27,2)/100,0)</f>
        <v>0</v>
      </c>
      <c r="T11" s="9">
        <f t="shared" si="1"/>
        <v>0</v>
      </c>
      <c r="V11" s="33">
        <f>SUMIFS(Uttag!H:H,Uttag!$BO:$BO,$A11)</f>
        <v>0</v>
      </c>
      <c r="W11" s="12">
        <f>_xlfn.MAXIFS(Uttag!J:J,Uttag!BO:BO,A11)</f>
        <v>0</v>
      </c>
      <c r="X11" s="28">
        <f>COUNTIFS(Uttag!U:U,"&gt;0",Uttag!BO:BO,A11)</f>
        <v>0</v>
      </c>
      <c r="Y11">
        <f>COUNTIFS(Uttag!P:P,"&gt;0",Uttag!$BO:$BO,$A11)</f>
        <v>0</v>
      </c>
      <c r="Z11">
        <f>COUNTIFS(Uttag!Q:Q,"&gt;0",Uttag!$BO:$BO,$A11)</f>
        <v>0</v>
      </c>
      <c r="AA11">
        <f>COUNTIFS(Uttag!$BO$5:$BO$369,$A11,Uttag!$AB$5:$AB$369,"&gt;0")</f>
        <v>0</v>
      </c>
      <c r="AB11">
        <f>COUNTIFS(Uttag!$BO$5:$BO$369,$A11,Uttag!$AC$5:$AC$369,"&gt;0")</f>
        <v>0</v>
      </c>
      <c r="AC11" s="33">
        <f>Indata!$B$3</f>
        <v>0</v>
      </c>
      <c r="AD11" s="4">
        <f>Indata!$B$4</f>
        <v>0</v>
      </c>
      <c r="AE11" s="190">
        <f>ROUND(IFERROR(AC11*(Indata!$B$9/AC11)^0.5,0),0)</f>
        <v>0</v>
      </c>
      <c r="AG11" s="34"/>
    </row>
    <row r="12" spans="1:33" x14ac:dyDescent="0.25">
      <c r="A12" s="68">
        <v>5</v>
      </c>
      <c r="B12" s="16" t="s">
        <v>71</v>
      </c>
      <c r="C12" s="4">
        <f>AC12*ROUND(Priser!$B$20/12,2)</f>
        <v>0</v>
      </c>
      <c r="D12" s="4">
        <f>AD12*ROUND(Priser!$B$21/12,2)</f>
        <v>0</v>
      </c>
      <c r="E12" s="4">
        <f>AE12*ROUND(Priser!$B$23/5,2)</f>
        <v>0</v>
      </c>
      <c r="F12" s="37">
        <f>IF(Indata!$B$5="Ja",Indata!$B$9*ROUND(Priser!$B$24/12,2)/100,0)</f>
        <v>0</v>
      </c>
      <c r="G12" s="4">
        <f t="shared" si="0"/>
        <v>0</v>
      </c>
      <c r="H12" s="48">
        <f>(Indata!F26+(1-Indata!F26)*(1-Indata!K26))*Uttag!$B$8*Priser!B11</f>
        <v>0</v>
      </c>
      <c r="I12" s="49"/>
      <c r="J12" s="49"/>
      <c r="K12" s="49"/>
      <c r="L12" s="49">
        <f>(Indata!G26+(1-Indata!G26)*(1-Indata!L26))*Uttag!$B$12*Priser!F11</f>
        <v>0</v>
      </c>
      <c r="M12" s="49">
        <f>(Indata!J26+(1-Indata!J26)*(1-Indata!O26))*Uttag!$B21*Priser!H11</f>
        <v>0</v>
      </c>
      <c r="N12" s="50">
        <f>SUMIFS(Uttag!$U:$U,Uttag!$BO:$BO,A12)</f>
        <v>0</v>
      </c>
      <c r="O12" s="4">
        <f>SUMIFS(Uttag!AF:AF,Uttag!BO:BO,A12)</f>
        <v>0</v>
      </c>
      <c r="P12" s="4">
        <f>SUMIFS(Uttag!AI:AI,Uttag!$BO:$BO,A12)</f>
        <v>0</v>
      </c>
      <c r="Q12" s="4">
        <f>SUMIFS(Uttag!V:V,Uttag!BO:BO,A12)</f>
        <v>0</v>
      </c>
      <c r="R12" s="37">
        <f>IF(AC12&gt;1,V12/1000*ROUND(AC12*Priser!B$26,2),0)</f>
        <v>0</v>
      </c>
      <c r="S12" s="12">
        <f>IF(Indata!$B$6="Förbrukare",V12*ROUND(Priser!$B$27,2)/100,0)</f>
        <v>0</v>
      </c>
      <c r="T12" s="9">
        <f t="shared" si="1"/>
        <v>0</v>
      </c>
      <c r="V12" s="33">
        <f>SUMIFS(Uttag!H:H,Uttag!$BO:$BO,$A12)</f>
        <v>0</v>
      </c>
      <c r="W12" s="12">
        <f>_xlfn.MAXIFS(Uttag!J:J,Uttag!BO:BO,A12)</f>
        <v>0</v>
      </c>
      <c r="X12" s="28">
        <f>COUNTIFS(Uttag!U:U,"&gt;0",Uttag!BO:BO,A12)</f>
        <v>0</v>
      </c>
      <c r="Y12">
        <f>COUNTIFS(Uttag!P:P,"&gt;0",Uttag!$BO:$BO,$A12)</f>
        <v>0</v>
      </c>
      <c r="Z12">
        <f>COUNTIFS(Uttag!Q:Q,"&gt;0",Uttag!$BO:$BO,$A12)</f>
        <v>0</v>
      </c>
      <c r="AA12">
        <f>COUNTIFS(Uttag!$BO$5:$BO$369,$A12,Uttag!$AB$5:$AB$369,"&gt;0")</f>
        <v>0</v>
      </c>
      <c r="AB12">
        <f>COUNTIFS(Uttag!$BO$5:$BO$369,$A12,Uttag!$AC$5:$AC$369,"&gt;0")</f>
        <v>0</v>
      </c>
      <c r="AC12" s="33">
        <f>Indata!$B$3</f>
        <v>0</v>
      </c>
      <c r="AD12" s="4">
        <f>Indata!$B$4</f>
        <v>0</v>
      </c>
      <c r="AE12" s="190">
        <f>ROUND(IFERROR(AC12*(Indata!$B$10/AC12)^0.5,0),0)</f>
        <v>0</v>
      </c>
      <c r="AG12" s="34"/>
    </row>
    <row r="13" spans="1:33" x14ac:dyDescent="0.25">
      <c r="A13" s="68">
        <v>6</v>
      </c>
      <c r="B13" s="16" t="s">
        <v>72</v>
      </c>
      <c r="C13" s="4">
        <f>AC13*ROUND(Priser!$B$20/12,2)</f>
        <v>0</v>
      </c>
      <c r="D13" s="4">
        <f>AD13*ROUND(Priser!$B$21/12,2)</f>
        <v>0</v>
      </c>
      <c r="E13" s="4">
        <f>AE13*ROUND(Priser!$B$23/5,2)</f>
        <v>0</v>
      </c>
      <c r="F13" s="37">
        <f>IF(Indata!$B$5="Ja",Indata!$B$9*ROUND(Priser!$B$24/12,2)/100,0)</f>
        <v>0</v>
      </c>
      <c r="G13" s="4">
        <f t="shared" si="0"/>
        <v>0</v>
      </c>
      <c r="H13" s="48">
        <f>(Indata!F27+(1-Indata!F27)*(1-Indata!K27))*Uttag!$B$8*Priser!B12</f>
        <v>0</v>
      </c>
      <c r="I13" s="49"/>
      <c r="J13" s="49"/>
      <c r="K13" s="49"/>
      <c r="L13" s="49">
        <f>(Indata!G27+(1-Indata!G27)*(1-Indata!L27))*Uttag!$B$12*Priser!F12</f>
        <v>0</v>
      </c>
      <c r="M13" s="49">
        <f>(Indata!J27+(1-Indata!J27)*(1-Indata!O27))*Uttag!$B22*Priser!H12</f>
        <v>0</v>
      </c>
      <c r="N13" s="50">
        <f>SUMIFS(Uttag!$U:$U,Uttag!$BO:$BO,A13)</f>
        <v>0</v>
      </c>
      <c r="O13" s="4">
        <f>SUMIFS(Uttag!AF:AF,Uttag!BO:BO,A13)</f>
        <v>0</v>
      </c>
      <c r="P13" s="4">
        <f>SUMIFS(Uttag!AI:AI,Uttag!$BO:$BO,A13)</f>
        <v>0</v>
      </c>
      <c r="Q13" s="4">
        <f>SUMIFS(Uttag!V:V,Uttag!BO:BO,A13)</f>
        <v>0</v>
      </c>
      <c r="R13" s="37">
        <f>IF(AC13&gt;1,V13/1000*ROUND(AC13*Priser!B$26,2),0)</f>
        <v>0</v>
      </c>
      <c r="S13" s="12">
        <f>IF(Indata!$B$6="Förbrukare",V13*ROUND(Priser!$B$27,2)/100,0)</f>
        <v>0</v>
      </c>
      <c r="T13" s="9">
        <f t="shared" si="1"/>
        <v>0</v>
      </c>
      <c r="V13" s="33">
        <f>SUMIFS(Uttag!H:H,Uttag!$BO:$BO,$A13)</f>
        <v>0</v>
      </c>
      <c r="W13" s="12">
        <f>_xlfn.MAXIFS(Uttag!J:J,Uttag!BO:BO,A13)</f>
        <v>0</v>
      </c>
      <c r="X13" s="28">
        <f>COUNTIFS(Uttag!U:U,"&gt;0",Uttag!BO:BO,A13)</f>
        <v>0</v>
      </c>
      <c r="Y13">
        <f>COUNTIFS(Uttag!P:P,"&gt;0",Uttag!$BO:$BO,$A13)</f>
        <v>0</v>
      </c>
      <c r="Z13">
        <f>COUNTIFS(Uttag!Q:Q,"&gt;0",Uttag!$BO:$BO,$A13)</f>
        <v>0</v>
      </c>
      <c r="AA13">
        <f>COUNTIFS(Uttag!$BO$5:$BO$369,$A13,Uttag!$AB$5:$AB$369,"&gt;0")</f>
        <v>0</v>
      </c>
      <c r="AB13">
        <f>COUNTIFS(Uttag!$BO$5:$BO$369,$A13,Uttag!$AC$5:$AC$369,"&gt;0")</f>
        <v>0</v>
      </c>
      <c r="AC13" s="33">
        <f>Indata!$B$3</f>
        <v>0</v>
      </c>
      <c r="AD13" s="4">
        <f>Indata!$B$4</f>
        <v>0</v>
      </c>
      <c r="AE13" s="190">
        <f>ROUND(IFERROR(AC13*(Indata!$B$10/AC13)^0.5,0),0)</f>
        <v>0</v>
      </c>
      <c r="AG13" s="34"/>
    </row>
    <row r="14" spans="1:33" x14ac:dyDescent="0.25">
      <c r="A14" s="68">
        <v>7</v>
      </c>
      <c r="B14" s="16" t="s">
        <v>73</v>
      </c>
      <c r="C14" s="4">
        <f>AC14*ROUND(Priser!$B$20/12,2)</f>
        <v>0</v>
      </c>
      <c r="D14" s="4">
        <f>AD14*ROUND(Priser!$B$21/12,2)</f>
        <v>0</v>
      </c>
      <c r="E14" s="4">
        <f>AE14*ROUND(Priser!$B$23/5,2)</f>
        <v>0</v>
      </c>
      <c r="F14" s="37">
        <f>IF(Indata!$B$5="Ja",Indata!$B$9*ROUND(Priser!$B$24/12,2)/100,0)</f>
        <v>0</v>
      </c>
      <c r="G14" s="4">
        <f t="shared" si="0"/>
        <v>0</v>
      </c>
      <c r="H14" s="48">
        <f>(Indata!F28+(1-Indata!F28)*(1-Indata!K28))*Uttag!$B$8*Priser!B13</f>
        <v>0</v>
      </c>
      <c r="I14" s="49"/>
      <c r="J14" s="49"/>
      <c r="K14" s="49"/>
      <c r="L14" s="49">
        <f>(Indata!G28+(1-Indata!G28)*(1-Indata!L28))*Uttag!$B$12*Priser!F13</f>
        <v>0</v>
      </c>
      <c r="M14" s="49">
        <f>(Indata!J28+(1-Indata!J28)*(1-Indata!O28))*Uttag!$B23*Priser!H13</f>
        <v>0</v>
      </c>
      <c r="N14" s="50">
        <f>SUMIFS(Uttag!$U:$U,Uttag!$BO:$BO,A14)</f>
        <v>0</v>
      </c>
      <c r="O14" s="4">
        <f>SUMIFS(Uttag!AF:AF,Uttag!BO:BO,A14)</f>
        <v>0</v>
      </c>
      <c r="P14" s="4">
        <f>SUMIFS(Uttag!AI:AI,Uttag!$BO:$BO,A14)</f>
        <v>0</v>
      </c>
      <c r="Q14" s="4">
        <f>SUMIFS(Uttag!V:V,Uttag!BO:BO,A14)</f>
        <v>0</v>
      </c>
      <c r="R14" s="37">
        <f>IF(AC14&gt;1,V14/1000*ROUND(AC14*Priser!B$26,2),0)</f>
        <v>0</v>
      </c>
      <c r="S14" s="12">
        <f>IF(Indata!$B$6="Förbrukare",V14*ROUND(Priser!$B$27,2)/100,0)</f>
        <v>0</v>
      </c>
      <c r="T14" s="9">
        <f t="shared" si="1"/>
        <v>0</v>
      </c>
      <c r="V14" s="33">
        <f>SUMIFS(Uttag!H:H,Uttag!$BO:$BO,$A14)</f>
        <v>0</v>
      </c>
      <c r="W14" s="12">
        <f>_xlfn.MAXIFS(Uttag!J:J,Uttag!BO:BO,A14)</f>
        <v>0</v>
      </c>
      <c r="X14" s="28">
        <f>COUNTIFS(Uttag!U:U,"&gt;0",Uttag!BO:BO,A14)</f>
        <v>0</v>
      </c>
      <c r="Y14">
        <f>COUNTIFS(Uttag!P:P,"&gt;0",Uttag!$BO:$BO,$A14)</f>
        <v>0</v>
      </c>
      <c r="Z14">
        <f>COUNTIFS(Uttag!Q:Q,"&gt;0",Uttag!$BO:$BO,$A14)</f>
        <v>0</v>
      </c>
      <c r="AA14">
        <f>COUNTIFS(Uttag!$BO$5:$BO$369,$A14,Uttag!$AB$5:$AB$369,"&gt;0")</f>
        <v>0</v>
      </c>
      <c r="AB14">
        <f>COUNTIFS(Uttag!$BO$5:$BO$369,$A14,Uttag!$AC$5:$AC$369,"&gt;0")</f>
        <v>0</v>
      </c>
      <c r="AC14" s="33">
        <f>Indata!$B$3</f>
        <v>0</v>
      </c>
      <c r="AD14" s="4">
        <f>Indata!$B$4</f>
        <v>0</v>
      </c>
      <c r="AE14" s="190">
        <f>ROUND(IFERROR(AC14*(Indata!$B$10/AC14)^0.5,0),0)</f>
        <v>0</v>
      </c>
      <c r="AG14" s="34"/>
    </row>
    <row r="15" spans="1:33" x14ac:dyDescent="0.25">
      <c r="A15" s="68">
        <v>8</v>
      </c>
      <c r="B15" s="16" t="s">
        <v>74</v>
      </c>
      <c r="C15" s="4">
        <f>AC15*ROUND(Priser!$B$20/12,2)</f>
        <v>0</v>
      </c>
      <c r="D15" s="4">
        <f>AD15*ROUND(Priser!$B$21/12,2)</f>
        <v>0</v>
      </c>
      <c r="E15" s="4">
        <f>AE15*ROUND(Priser!$B$23/5,2)</f>
        <v>0</v>
      </c>
      <c r="F15" s="37">
        <f>IF(Indata!$B$5="Ja",Indata!$B$9*ROUND(Priser!$B$24/12,2)/100,0)</f>
        <v>0</v>
      </c>
      <c r="G15" s="4">
        <f t="shared" si="0"/>
        <v>0</v>
      </c>
      <c r="H15" s="48">
        <f>(Indata!F29+(1-Indata!F29)*(1-Indata!K29))*Uttag!$B$8*Priser!B14</f>
        <v>0</v>
      </c>
      <c r="I15" s="49"/>
      <c r="J15" s="49"/>
      <c r="K15" s="49"/>
      <c r="L15" s="49">
        <f>(Indata!G29+(1-Indata!G29)*(1-Indata!L29))*Uttag!$B$12*Priser!F14</f>
        <v>0</v>
      </c>
      <c r="M15" s="49">
        <f>(Indata!J29+(1-Indata!J29)*(1-Indata!O29))*Uttag!$B24*Priser!H14</f>
        <v>0</v>
      </c>
      <c r="N15" s="50">
        <f>SUMIFS(Uttag!$U:$U,Uttag!$BO:$BO,A15)</f>
        <v>0</v>
      </c>
      <c r="O15" s="4">
        <f>SUMIFS(Uttag!AF:AF,Uttag!BO:BO,A15)</f>
        <v>0</v>
      </c>
      <c r="P15" s="4">
        <f>SUMIFS(Uttag!AI:AI,Uttag!$BO:$BO,A15)</f>
        <v>0</v>
      </c>
      <c r="Q15" s="4">
        <f>SUMIFS(Uttag!V:V,Uttag!BO:BO,A15)</f>
        <v>0</v>
      </c>
      <c r="R15" s="37">
        <f>IF(AC15&gt;1,V15/1000*ROUND(AC15*Priser!B$26,2),0)</f>
        <v>0</v>
      </c>
      <c r="S15" s="12">
        <f>IF(Indata!$B$6="Förbrukare",V15*ROUND(Priser!$B$27,2)/100,0)</f>
        <v>0</v>
      </c>
      <c r="T15" s="9">
        <f t="shared" si="1"/>
        <v>0</v>
      </c>
      <c r="V15" s="33">
        <f>SUMIFS(Uttag!H:H,Uttag!$BO:$BO,$A15)</f>
        <v>0</v>
      </c>
      <c r="W15" s="12">
        <f>_xlfn.MAXIFS(Uttag!J:J,Uttag!BO:BO,A15)</f>
        <v>0</v>
      </c>
      <c r="X15" s="28">
        <f>COUNTIFS(Uttag!U:U,"&gt;0",Uttag!BO:BO,A15)</f>
        <v>0</v>
      </c>
      <c r="Y15">
        <f>COUNTIFS(Uttag!P:P,"&gt;0",Uttag!$BO:$BO,$A15)</f>
        <v>0</v>
      </c>
      <c r="Z15">
        <f>COUNTIFS(Uttag!Q:Q,"&gt;0",Uttag!$BO:$BO,$A15)</f>
        <v>0</v>
      </c>
      <c r="AA15">
        <f>COUNTIFS(Uttag!$BO$5:$BO$369,$A15,Uttag!$AB$5:$AB$369,"&gt;0")</f>
        <v>0</v>
      </c>
      <c r="AB15">
        <f>COUNTIFS(Uttag!$BO$5:$BO$369,$A15,Uttag!$AC$5:$AC$369,"&gt;0")</f>
        <v>0</v>
      </c>
      <c r="AC15" s="33">
        <f>Indata!$B$3</f>
        <v>0</v>
      </c>
      <c r="AD15" s="4">
        <f>Indata!$B$4</f>
        <v>0</v>
      </c>
      <c r="AE15" s="190">
        <f>ROUND(IFERROR(AC15*(Indata!$B$10/AC15)^0.5,0),0)</f>
        <v>0</v>
      </c>
      <c r="AG15" s="34"/>
    </row>
    <row r="16" spans="1:33" x14ac:dyDescent="0.25">
      <c r="A16" s="68">
        <v>9</v>
      </c>
      <c r="B16" s="3" t="s">
        <v>75</v>
      </c>
      <c r="C16" s="4">
        <f>AC16*ROUND(Priser!$B$20/12,2)</f>
        <v>0</v>
      </c>
      <c r="D16" s="4">
        <f>AD16*ROUND(Priser!$B$21/12,2)</f>
        <v>0</v>
      </c>
      <c r="E16" s="4">
        <f>AE16*ROUND(Priser!$B$23/5,2)</f>
        <v>0</v>
      </c>
      <c r="F16" s="37">
        <f>IF(Indata!$B$5="Ja",Indata!$B$9*ROUND(Priser!$B$24/12,2)/100,0)</f>
        <v>0</v>
      </c>
      <c r="G16" s="4">
        <f t="shared" si="0"/>
        <v>0</v>
      </c>
      <c r="H16" s="51">
        <f>(Indata!F30+(1-Indata!F30)*(1-Indata!K30))*Uttag!$B$8*Priser!B15</f>
        <v>0</v>
      </c>
      <c r="I16" s="52"/>
      <c r="J16" s="52"/>
      <c r="K16" s="52"/>
      <c r="L16" s="52">
        <f>(Indata!G30+(1-Indata!G30)*(1-Indata!L30))*Uttag!$B$12*Priser!F15</f>
        <v>0</v>
      </c>
      <c r="M16" s="52">
        <f>(Indata!J30+(1-Indata!J30)*(1-Indata!O30))*Uttag!$B25*Priser!H15</f>
        <v>0</v>
      </c>
      <c r="N16" s="53">
        <f>SUMIFS(Uttag!$U:$U,Uttag!$BO:$BO,A16)</f>
        <v>0</v>
      </c>
      <c r="O16" s="4">
        <f>SUMIFS(Uttag!AF:AF,Uttag!BO:BO,A16)</f>
        <v>0</v>
      </c>
      <c r="P16" s="4">
        <f>SUMIFS(Uttag!AI:AI,Uttag!$BO:$BO,A16)</f>
        <v>0</v>
      </c>
      <c r="Q16" s="4">
        <f>SUMIFS(Uttag!V:V,Uttag!BO:BO,A16)</f>
        <v>0</v>
      </c>
      <c r="R16" s="37">
        <f>IF(AC16&gt;1,V16/1000*ROUND(AC16*Priser!B$26,2),0)</f>
        <v>0</v>
      </c>
      <c r="S16" s="13">
        <f>IF(Indata!$B$6="Förbrukare",V16*ROUND(Priser!$B$27,2)/100,0)</f>
        <v>0</v>
      </c>
      <c r="T16" s="10">
        <f t="shared" si="1"/>
        <v>0</v>
      </c>
      <c r="V16" s="33">
        <f>SUMIFS(Uttag!H:H,Uttag!$BO:$BO,$A16)</f>
        <v>0</v>
      </c>
      <c r="W16" s="12">
        <f>_xlfn.MAXIFS(Uttag!J:J,Uttag!BO:BO,A16)</f>
        <v>0</v>
      </c>
      <c r="X16" s="28">
        <f>COUNTIFS(Uttag!U:U,"&gt;0",Uttag!BO:BO,A16)</f>
        <v>0</v>
      </c>
      <c r="Y16">
        <f>COUNTIFS(Uttag!P:P,"&gt;0",Uttag!$BO:$BO,$A16)</f>
        <v>0</v>
      </c>
      <c r="Z16">
        <f>COUNTIFS(Uttag!Q:Q,"&gt;0",Uttag!$BO:$BO,$A16)</f>
        <v>0</v>
      </c>
      <c r="AA16">
        <f>COUNTIFS(Uttag!$BO$5:$BO$369,$A16,Uttag!$AB$5:$AB$369,"&gt;0")</f>
        <v>0</v>
      </c>
      <c r="AB16">
        <f>COUNTIFS(Uttag!$BO$5:$BO$369,$A16,Uttag!$AC$5:$AC$369,"&gt;0")</f>
        <v>0</v>
      </c>
      <c r="AC16" s="33">
        <f>Indata!$B$3</f>
        <v>0</v>
      </c>
      <c r="AD16" s="4">
        <f>Indata!$B$4</f>
        <v>0</v>
      </c>
      <c r="AE16" s="190">
        <f>ROUND(IFERROR(AC16*(Indata!$B$10/AC16)^0.5,0),0)</f>
        <v>0</v>
      </c>
      <c r="AG16" s="34"/>
    </row>
    <row r="17" spans="2:37" x14ac:dyDescent="0.25">
      <c r="B17" s="17" t="s">
        <v>8</v>
      </c>
      <c r="C17" s="14">
        <f t="shared" ref="C17:F17" si="2">SUM(C5:C16)</f>
        <v>0</v>
      </c>
      <c r="D17" s="14">
        <f t="shared" si="2"/>
        <v>0</v>
      </c>
      <c r="E17" s="14">
        <f t="shared" si="2"/>
        <v>0</v>
      </c>
      <c r="F17" s="14">
        <f t="shared" si="2"/>
        <v>0</v>
      </c>
      <c r="G17" s="14">
        <f>SUM(G5:G16)</f>
        <v>0</v>
      </c>
      <c r="H17" s="54">
        <f>SUM(H5:H16)</f>
        <v>0</v>
      </c>
      <c r="I17" s="55">
        <f t="shared" ref="I17:N17" si="3">SUM(I5:I16)</f>
        <v>0</v>
      </c>
      <c r="J17" s="55">
        <f t="shared" si="3"/>
        <v>0</v>
      </c>
      <c r="K17" s="55">
        <f t="shared" si="3"/>
        <v>0</v>
      </c>
      <c r="L17" s="55">
        <f t="shared" si="3"/>
        <v>0</v>
      </c>
      <c r="M17" s="55">
        <f t="shared" si="3"/>
        <v>0</v>
      </c>
      <c r="N17" s="56">
        <f t="shared" si="3"/>
        <v>0</v>
      </c>
      <c r="O17" s="14">
        <f t="shared" ref="O17:T17" si="4">SUM(O5:O16)</f>
        <v>0</v>
      </c>
      <c r="P17" s="14">
        <f t="shared" si="4"/>
        <v>0</v>
      </c>
      <c r="Q17" s="14">
        <f t="shared" si="4"/>
        <v>0</v>
      </c>
      <c r="R17" s="14">
        <f t="shared" si="4"/>
        <v>0</v>
      </c>
      <c r="S17" s="14">
        <f t="shared" si="4"/>
        <v>0</v>
      </c>
      <c r="T17" s="15">
        <f t="shared" si="4"/>
        <v>0</v>
      </c>
      <c r="V17" s="22">
        <f>SUM(V5:V16)</f>
        <v>0</v>
      </c>
      <c r="W17" s="25"/>
      <c r="X17" s="22">
        <f>SUM(X5:X16)</f>
        <v>0</v>
      </c>
      <c r="Y17" s="23">
        <f t="shared" ref="Y17:Z17" si="5">SUM(Y5:Y16)</f>
        <v>0</v>
      </c>
      <c r="Z17" s="23">
        <f t="shared" si="5"/>
        <v>0</v>
      </c>
      <c r="AA17" s="23">
        <f>SUM(AA5:AA16)</f>
        <v>0</v>
      </c>
      <c r="AB17" s="23">
        <f>SUM(AB5:AB16)</f>
        <v>0</v>
      </c>
      <c r="AC17" s="22"/>
      <c r="AD17" s="23"/>
      <c r="AE17" s="25"/>
      <c r="AG17" s="35"/>
    </row>
    <row r="18" spans="2:37" x14ac:dyDescent="0.25">
      <c r="C18" s="4"/>
      <c r="D18" s="4"/>
      <c r="E18" s="4"/>
      <c r="F18" s="4"/>
      <c r="G18" s="1"/>
      <c r="H18" s="1"/>
      <c r="I18" s="1"/>
      <c r="J18" s="1"/>
      <c r="K18" s="1"/>
      <c r="L18" s="1"/>
      <c r="M18" s="1"/>
      <c r="N18" s="1"/>
      <c r="O18" s="1"/>
      <c r="P18" s="1"/>
      <c r="Q18" s="1"/>
      <c r="R18" s="4"/>
      <c r="S18" s="4"/>
      <c r="T18" s="4"/>
    </row>
    <row r="19" spans="2:37" x14ac:dyDescent="0.25">
      <c r="C19" s="4"/>
      <c r="D19" s="4"/>
      <c r="E19" s="4"/>
      <c r="F19" s="4"/>
      <c r="G19" s="1"/>
      <c r="H19" s="1"/>
      <c r="I19" s="1"/>
      <c r="J19" s="1"/>
      <c r="K19" s="1"/>
      <c r="L19" s="1"/>
      <c r="M19" s="1"/>
      <c r="N19" s="1"/>
      <c r="O19" s="1"/>
      <c r="P19" s="1"/>
      <c r="Q19" s="1"/>
      <c r="R19" s="4"/>
      <c r="S19" s="4"/>
      <c r="T19" s="4"/>
    </row>
    <row r="20" spans="2:37" x14ac:dyDescent="0.25">
      <c r="H20" s="43"/>
      <c r="I20" s="43"/>
      <c r="J20" s="43"/>
      <c r="K20" s="43"/>
      <c r="L20" s="43"/>
      <c r="M20" s="43"/>
      <c r="N20" s="43"/>
      <c r="AC20" s="4"/>
    </row>
    <row r="21" spans="2:37" x14ac:dyDescent="0.25">
      <c r="H21" s="24"/>
      <c r="I21" s="24"/>
      <c r="J21" s="24"/>
      <c r="K21" s="24"/>
      <c r="L21" s="24"/>
      <c r="M21" s="24"/>
      <c r="N21" s="24"/>
      <c r="AC21" s="4"/>
    </row>
    <row r="22" spans="2:37" x14ac:dyDescent="0.25">
      <c r="S22" s="4"/>
      <c r="T22" s="4"/>
      <c r="U22" s="4"/>
      <c r="V22" s="4"/>
      <c r="W22" s="4"/>
      <c r="X22" s="4"/>
      <c r="Y22" s="4"/>
      <c r="Z22" s="4"/>
      <c r="AA22" s="4"/>
      <c r="AB22" s="4"/>
      <c r="AC22" s="4"/>
      <c r="AD22" s="4"/>
      <c r="AE22" s="4"/>
      <c r="AF22" s="4"/>
      <c r="AG22" s="4"/>
      <c r="AH22" s="4"/>
      <c r="AI22" s="4"/>
      <c r="AJ22" s="4"/>
      <c r="AK22" s="4"/>
    </row>
    <row r="23" spans="2:37" x14ac:dyDescent="0.25">
      <c r="S23" s="4"/>
      <c r="T23" s="4"/>
      <c r="U23" s="4"/>
      <c r="V23" s="4"/>
      <c r="W23" s="4"/>
      <c r="X23" s="4"/>
      <c r="Y23" s="4"/>
      <c r="Z23" s="4"/>
      <c r="AA23" s="4"/>
      <c r="AB23" s="4"/>
      <c r="AC23" s="4"/>
      <c r="AD23" s="4"/>
      <c r="AE23" s="4"/>
      <c r="AF23" s="4"/>
      <c r="AG23" s="4"/>
      <c r="AH23" s="4"/>
      <c r="AI23" s="4"/>
      <c r="AJ23" s="4"/>
      <c r="AK23" s="4"/>
    </row>
    <row r="24" spans="2:37" x14ac:dyDescent="0.25">
      <c r="S24" s="4"/>
      <c r="T24" s="4"/>
      <c r="U24" s="4"/>
      <c r="V24" s="4"/>
      <c r="W24" s="4"/>
      <c r="X24" s="4"/>
      <c r="Y24" s="4"/>
      <c r="Z24" s="4"/>
      <c r="AA24" s="4"/>
      <c r="AB24" s="4"/>
      <c r="AC24" s="4"/>
      <c r="AD24" s="4"/>
      <c r="AE24" s="4"/>
      <c r="AF24" s="4"/>
      <c r="AG24" s="4"/>
      <c r="AH24" s="4"/>
      <c r="AI24" s="4"/>
      <c r="AJ24" s="4"/>
      <c r="AK24" s="4"/>
    </row>
    <row r="25" spans="2:37" x14ac:dyDescent="0.25">
      <c r="S25" s="4"/>
      <c r="T25" s="4"/>
      <c r="U25" s="4"/>
      <c r="V25" s="4"/>
      <c r="W25" s="4"/>
      <c r="X25" s="4"/>
      <c r="Y25" s="4"/>
      <c r="Z25" s="4"/>
      <c r="AA25" s="4"/>
      <c r="AB25" s="4"/>
      <c r="AC25" s="4"/>
      <c r="AD25" s="4"/>
      <c r="AE25" s="4"/>
      <c r="AF25" s="4"/>
      <c r="AG25" s="4"/>
      <c r="AH25" s="4"/>
      <c r="AI25" s="4"/>
      <c r="AJ25" s="4"/>
      <c r="AK25" s="4"/>
    </row>
    <row r="26" spans="2:37" x14ac:dyDescent="0.25">
      <c r="S26" s="4"/>
      <c r="T26" s="4"/>
      <c r="U26" s="4"/>
      <c r="V26" s="4"/>
      <c r="W26" s="4"/>
      <c r="X26" s="4"/>
      <c r="Y26" s="4"/>
      <c r="Z26" s="4"/>
      <c r="AA26" s="4"/>
      <c r="AB26" s="4"/>
      <c r="AC26" s="4"/>
      <c r="AD26" s="4"/>
      <c r="AE26" s="4"/>
      <c r="AF26" s="4"/>
      <c r="AG26" s="4"/>
      <c r="AH26" s="4"/>
      <c r="AI26" s="4"/>
      <c r="AJ26" s="4"/>
      <c r="AK26" s="4"/>
    </row>
    <row r="27" spans="2:37" x14ac:dyDescent="0.25">
      <c r="S27" s="4"/>
      <c r="T27" s="4"/>
      <c r="U27" s="4"/>
      <c r="V27" s="4"/>
      <c r="W27" s="4"/>
      <c r="X27" s="4"/>
      <c r="Y27" s="4"/>
      <c r="Z27" s="4"/>
      <c r="AA27" s="4"/>
      <c r="AB27" s="4"/>
      <c r="AC27" s="4"/>
      <c r="AD27" s="4"/>
      <c r="AF27" s="4"/>
      <c r="AG27" s="4"/>
      <c r="AH27" s="4"/>
      <c r="AI27" s="4"/>
      <c r="AJ27" s="4"/>
      <c r="AK27" s="4"/>
    </row>
    <row r="28" spans="2:37" x14ac:dyDescent="0.25">
      <c r="S28" s="4"/>
      <c r="T28" s="4"/>
      <c r="U28" s="4"/>
      <c r="V28" s="4"/>
      <c r="W28" s="4"/>
      <c r="X28" s="4"/>
      <c r="Y28" s="4"/>
      <c r="Z28" s="4"/>
      <c r="AA28" s="4"/>
      <c r="AB28" s="4"/>
      <c r="AC28" s="4"/>
      <c r="AD28" s="4"/>
      <c r="AE28" s="4"/>
      <c r="AF28" s="4"/>
      <c r="AG28" s="4"/>
      <c r="AH28" s="4"/>
      <c r="AI28" s="4"/>
      <c r="AJ28" s="4"/>
      <c r="AK28" s="4"/>
    </row>
    <row r="29" spans="2:37" x14ac:dyDescent="0.25">
      <c r="S29" s="4"/>
      <c r="T29" s="4"/>
      <c r="U29" s="4"/>
      <c r="V29" s="4"/>
      <c r="W29" s="4"/>
      <c r="X29" s="4"/>
      <c r="Y29" s="4"/>
      <c r="Z29" s="4"/>
      <c r="AA29" s="4"/>
      <c r="AB29" s="4"/>
      <c r="AC29" s="4"/>
      <c r="AD29" s="4"/>
      <c r="AE29" s="4"/>
      <c r="AF29" s="4"/>
      <c r="AG29" s="4"/>
      <c r="AH29" s="4"/>
      <c r="AI29" s="4"/>
      <c r="AJ29" s="4"/>
      <c r="AK29" s="4"/>
    </row>
    <row r="30" spans="2:37" x14ac:dyDescent="0.25">
      <c r="S30" s="4"/>
      <c r="T30" s="4"/>
      <c r="U30" s="4"/>
      <c r="V30" s="4"/>
      <c r="W30" s="4"/>
      <c r="X30" s="4"/>
      <c r="Y30" s="4"/>
      <c r="Z30" s="4"/>
      <c r="AA30" s="4"/>
      <c r="AB30" s="4"/>
      <c r="AC30" s="4"/>
      <c r="AD30" s="4"/>
      <c r="AE30" s="4"/>
      <c r="AF30" s="4"/>
      <c r="AG30" s="4"/>
      <c r="AH30" s="4"/>
      <c r="AI30" s="4"/>
      <c r="AJ30" s="4"/>
      <c r="AK30" s="4"/>
    </row>
    <row r="31" spans="2:37" x14ac:dyDescent="0.25">
      <c r="S31" s="4"/>
      <c r="T31" s="4"/>
      <c r="U31" s="4"/>
      <c r="V31" s="4"/>
      <c r="W31" s="4"/>
      <c r="X31" s="4"/>
      <c r="Y31" s="4"/>
      <c r="Z31" s="4"/>
      <c r="AA31" s="4"/>
      <c r="AB31" s="4"/>
      <c r="AC31" s="4"/>
      <c r="AD31" s="4"/>
      <c r="AE31" s="4"/>
      <c r="AF31" s="4"/>
      <c r="AG31" s="4"/>
      <c r="AH31" s="4"/>
      <c r="AI31" s="4"/>
      <c r="AJ31" s="4"/>
      <c r="AK31" s="4"/>
    </row>
    <row r="32" spans="2:37" x14ac:dyDescent="0.25">
      <c r="S32" s="4"/>
      <c r="T32" s="4"/>
      <c r="U32" s="4"/>
      <c r="V32" s="4"/>
      <c r="W32" s="4"/>
      <c r="X32" s="4"/>
      <c r="Y32" s="4"/>
      <c r="Z32" s="4"/>
      <c r="AA32" s="4"/>
      <c r="AB32" s="4"/>
      <c r="AC32" s="4"/>
      <c r="AD32" s="4"/>
      <c r="AE32" s="4"/>
      <c r="AF32" s="4"/>
      <c r="AG32" s="4"/>
      <c r="AH32" s="4"/>
      <c r="AI32" s="4"/>
      <c r="AJ32" s="4"/>
      <c r="AK32" s="4"/>
    </row>
    <row r="33" spans="1:37" x14ac:dyDescent="0.25">
      <c r="S33" s="4"/>
      <c r="T33" s="4"/>
      <c r="U33" s="4"/>
      <c r="V33" s="4"/>
      <c r="W33" s="4"/>
      <c r="X33" s="4"/>
      <c r="Y33" s="4"/>
      <c r="Z33" s="4"/>
      <c r="AA33" s="4"/>
      <c r="AB33" s="4"/>
      <c r="AC33" s="4"/>
      <c r="AD33" s="4"/>
      <c r="AE33" s="4"/>
      <c r="AF33" s="4"/>
      <c r="AG33" s="4"/>
      <c r="AH33" s="4"/>
      <c r="AI33" s="4"/>
      <c r="AJ33" s="4"/>
      <c r="AK33" s="4"/>
    </row>
    <row r="34" spans="1:37" x14ac:dyDescent="0.25">
      <c r="H34" s="4"/>
      <c r="I34" s="4"/>
      <c r="J34" s="4"/>
      <c r="K34" s="4"/>
      <c r="L34" s="4"/>
      <c r="M34" s="4"/>
      <c r="N34" s="4"/>
      <c r="S34" s="4"/>
      <c r="T34" s="4"/>
      <c r="U34" s="4"/>
      <c r="V34" s="4"/>
      <c r="W34" s="4"/>
      <c r="X34" s="4"/>
      <c r="Y34" s="4"/>
      <c r="Z34" s="4"/>
      <c r="AA34" s="4"/>
      <c r="AB34" s="4"/>
      <c r="AC34" s="4"/>
      <c r="AD34" s="4"/>
      <c r="AE34" s="4"/>
      <c r="AF34" s="4"/>
      <c r="AG34" s="4"/>
      <c r="AH34" s="4"/>
      <c r="AI34" s="4"/>
      <c r="AJ34" s="4"/>
      <c r="AK34" s="4"/>
    </row>
    <row r="35" spans="1:37" x14ac:dyDescent="0.25">
      <c r="C35" s="4"/>
      <c r="D35" s="4"/>
      <c r="E35" s="4"/>
      <c r="R35" s="4"/>
      <c r="S35" s="4"/>
      <c r="T35" s="4"/>
      <c r="U35" s="4"/>
      <c r="V35" s="4"/>
      <c r="W35" s="4"/>
      <c r="X35" s="4"/>
      <c r="Y35" s="4"/>
      <c r="Z35" s="4"/>
      <c r="AA35" s="4"/>
      <c r="AB35" s="4"/>
      <c r="AC35" s="4"/>
      <c r="AD35" s="4"/>
      <c r="AE35" s="4"/>
      <c r="AF35" s="4"/>
      <c r="AG35" s="4"/>
      <c r="AH35" s="4"/>
      <c r="AI35" s="4"/>
      <c r="AJ35" s="4"/>
      <c r="AK35" s="4"/>
    </row>
    <row r="36" spans="1:37" x14ac:dyDescent="0.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x14ac:dyDescent="0.25">
      <c r="A37" s="71"/>
      <c r="AE37" s="4"/>
      <c r="AF37" s="4"/>
      <c r="AG37" s="4"/>
      <c r="AH37" s="4"/>
      <c r="AI37" s="4"/>
      <c r="AJ37" s="4"/>
      <c r="AK37" s="4"/>
    </row>
    <row r="38" spans="1:37" x14ac:dyDescent="0.25">
      <c r="A38" s="71"/>
      <c r="AE38" s="4"/>
      <c r="AF38" s="4"/>
      <c r="AG38" s="4"/>
      <c r="AH38" s="4"/>
      <c r="AI38" s="4"/>
      <c r="AJ38" s="4"/>
      <c r="AK38" s="4"/>
    </row>
    <row r="39" spans="1:37" x14ac:dyDescent="0.25">
      <c r="E39" s="4"/>
    </row>
    <row r="40" spans="1:37" x14ac:dyDescent="0.25">
      <c r="E40" s="4"/>
    </row>
    <row r="41" spans="1:37" x14ac:dyDescent="0.25">
      <c r="E41" s="4"/>
    </row>
    <row r="42" spans="1:37" x14ac:dyDescent="0.25">
      <c r="E42" s="4"/>
    </row>
    <row r="43" spans="1:37" x14ac:dyDescent="0.25">
      <c r="A43" s="71"/>
      <c r="E43" s="4"/>
      <c r="G43" s="4"/>
      <c r="H43" s="4"/>
      <c r="I43" s="4"/>
      <c r="J43" s="4"/>
      <c r="K43" s="4"/>
      <c r="L43" s="4"/>
      <c r="M43" s="4"/>
      <c r="N43" s="4"/>
      <c r="P43" s="5"/>
      <c r="Q43" s="5"/>
    </row>
    <row r="44" spans="1:37" x14ac:dyDescent="0.25">
      <c r="A44" s="71"/>
      <c r="E44" s="4"/>
      <c r="G44" s="4"/>
      <c r="H44" s="4"/>
      <c r="I44" s="4"/>
      <c r="J44" s="4"/>
      <c r="K44" s="4"/>
      <c r="L44" s="4"/>
      <c r="M44" s="4"/>
      <c r="N44" s="4"/>
      <c r="P44" s="5"/>
      <c r="Q44" s="5"/>
    </row>
    <row r="45" spans="1:37" x14ac:dyDescent="0.25">
      <c r="A45" s="71"/>
      <c r="E45" s="4"/>
      <c r="G45" s="4"/>
      <c r="H45" s="4"/>
      <c r="I45" s="4"/>
      <c r="J45" s="4"/>
      <c r="K45" s="4"/>
      <c r="L45" s="4"/>
      <c r="M45" s="4"/>
      <c r="N45" s="4"/>
      <c r="P45" s="5"/>
      <c r="Q45" s="5"/>
    </row>
    <row r="46" spans="1:37" x14ac:dyDescent="0.25">
      <c r="A46" s="71"/>
      <c r="E46" s="4"/>
      <c r="G46" s="4"/>
      <c r="H46" s="4"/>
      <c r="I46" s="4"/>
      <c r="J46" s="4"/>
      <c r="K46" s="4"/>
      <c r="L46" s="4"/>
      <c r="M46" s="4"/>
      <c r="N46" s="4"/>
      <c r="P46" s="5"/>
      <c r="Q46" s="5"/>
    </row>
    <row r="47" spans="1:37" x14ac:dyDescent="0.25">
      <c r="A47" s="71"/>
      <c r="E47" s="4"/>
      <c r="G47" s="4"/>
      <c r="H47" s="4"/>
      <c r="I47" s="4"/>
      <c r="J47" s="4"/>
      <c r="K47" s="4"/>
      <c r="L47" s="4"/>
      <c r="M47" s="4"/>
      <c r="N47" s="4"/>
      <c r="P47" s="5"/>
      <c r="Q47" s="5"/>
    </row>
    <row r="48" spans="1:37" x14ac:dyDescent="0.25">
      <c r="A48" s="71"/>
      <c r="E48" s="4"/>
      <c r="G48" s="4"/>
      <c r="H48" s="4"/>
      <c r="I48" s="4"/>
      <c r="J48" s="4"/>
      <c r="K48" s="4"/>
      <c r="L48" s="4"/>
      <c r="M48" s="4"/>
      <c r="N48" s="4"/>
      <c r="P48" s="5"/>
      <c r="Q48" s="5"/>
    </row>
    <row r="49" spans="1:29" x14ac:dyDescent="0.25">
      <c r="A49" s="71"/>
      <c r="E49" s="4"/>
      <c r="G49" s="4"/>
      <c r="H49" s="4"/>
      <c r="I49" s="4"/>
      <c r="J49" s="4"/>
      <c r="K49" s="4"/>
      <c r="L49" s="4"/>
      <c r="M49" s="4"/>
      <c r="N49" s="4"/>
      <c r="P49" s="5"/>
      <c r="Q49" s="5"/>
    </row>
    <row r="50" spans="1:29" x14ac:dyDescent="0.25">
      <c r="A50" s="71"/>
      <c r="E50" s="4"/>
      <c r="G50" s="4"/>
      <c r="H50" s="4"/>
      <c r="I50" s="4"/>
      <c r="J50" s="4"/>
      <c r="K50" s="4"/>
      <c r="L50" s="4"/>
      <c r="M50" s="4"/>
      <c r="N50" s="4"/>
      <c r="P50" s="5"/>
      <c r="Q50" s="5"/>
    </row>
    <row r="51" spans="1:29" x14ac:dyDescent="0.25">
      <c r="A51" s="71"/>
      <c r="B51" s="4"/>
      <c r="C51" s="4"/>
      <c r="D51" s="4"/>
      <c r="E51" s="4"/>
      <c r="G51" s="4"/>
      <c r="H51" s="4"/>
      <c r="I51" s="4"/>
      <c r="J51" s="4"/>
      <c r="K51" s="4"/>
      <c r="L51" s="4"/>
      <c r="M51" s="4"/>
      <c r="N51" s="4"/>
      <c r="P51" s="5"/>
      <c r="Q51" s="5"/>
    </row>
    <row r="52" spans="1:29" x14ac:dyDescent="0.25">
      <c r="A52" s="71"/>
      <c r="B52" s="4"/>
      <c r="C52" s="4"/>
      <c r="D52" s="4"/>
      <c r="E52" s="4"/>
      <c r="G52" s="4"/>
      <c r="H52" s="4"/>
      <c r="I52" s="4"/>
      <c r="J52" s="4"/>
      <c r="K52" s="4"/>
      <c r="L52" s="4"/>
      <c r="M52" s="4"/>
      <c r="N52" s="4"/>
      <c r="P52" s="5"/>
      <c r="Q52" s="5"/>
    </row>
    <row r="53" spans="1:29" x14ac:dyDescent="0.25">
      <c r="A53" s="71"/>
      <c r="B53" s="4"/>
      <c r="C53" s="4"/>
      <c r="D53" s="4"/>
      <c r="E53" s="4"/>
      <c r="G53" s="4"/>
      <c r="H53" s="4"/>
      <c r="I53" s="4"/>
      <c r="J53" s="4"/>
      <c r="K53" s="4"/>
      <c r="L53" s="4"/>
      <c r="M53" s="4"/>
      <c r="N53" s="4"/>
      <c r="P53" s="5"/>
      <c r="Q53" s="5"/>
    </row>
    <row r="54" spans="1:29" x14ac:dyDescent="0.25">
      <c r="A54" s="71"/>
      <c r="B54" s="4"/>
      <c r="C54" s="4"/>
      <c r="D54" s="4"/>
      <c r="E54" s="4"/>
      <c r="G54" s="4"/>
      <c r="H54" s="4"/>
      <c r="I54" s="4"/>
      <c r="J54" s="4"/>
      <c r="K54" s="4"/>
      <c r="L54" s="4"/>
      <c r="M54" s="4"/>
      <c r="N54" s="4"/>
      <c r="P54" s="5"/>
      <c r="Q54" s="5"/>
    </row>
    <row r="55" spans="1:29" x14ac:dyDescent="0.25">
      <c r="A55" s="71"/>
      <c r="B55" s="4"/>
      <c r="C55" s="4"/>
      <c r="D55" s="4"/>
      <c r="E55" s="4"/>
      <c r="R55" s="5"/>
    </row>
    <row r="56" spans="1:29" x14ac:dyDescent="0.25">
      <c r="A56" s="71"/>
    </row>
    <row r="57" spans="1:29" x14ac:dyDescent="0.25">
      <c r="A57" s="71"/>
    </row>
    <row r="58" spans="1:29" x14ac:dyDescent="0.25">
      <c r="A58" s="71"/>
    </row>
    <row r="59" spans="1:29" x14ac:dyDescent="0.25">
      <c r="A59" s="71"/>
    </row>
    <row r="60" spans="1:29" x14ac:dyDescent="0.25">
      <c r="A60" s="71"/>
      <c r="P60" s="1"/>
      <c r="Q60" s="1"/>
      <c r="S60" s="241"/>
      <c r="T60" s="241"/>
      <c r="U60" s="241"/>
      <c r="V60" s="241"/>
      <c r="W60" s="241"/>
      <c r="X60" s="241"/>
      <c r="Y60" s="241"/>
      <c r="Z60" s="241"/>
      <c r="AA60" s="241"/>
      <c r="AB60" s="241"/>
      <c r="AC60" s="241"/>
    </row>
    <row r="61" spans="1:29" x14ac:dyDescent="0.25">
      <c r="A61" s="71"/>
      <c r="P61" s="1"/>
      <c r="Q61" s="1"/>
      <c r="S61" s="241"/>
      <c r="T61" s="241"/>
      <c r="U61" s="241"/>
      <c r="V61" s="241"/>
      <c r="W61" s="241"/>
      <c r="X61" s="241"/>
      <c r="Y61" s="241"/>
      <c r="Z61" s="241"/>
      <c r="AA61" s="241"/>
      <c r="AB61" s="241"/>
      <c r="AC61" s="241"/>
    </row>
    <row r="62" spans="1:29" x14ac:dyDescent="0.25">
      <c r="A62" s="71"/>
      <c r="P62" s="1"/>
      <c r="Q62" s="1"/>
      <c r="S62" s="1"/>
      <c r="T62" s="1"/>
      <c r="U62" s="1"/>
      <c r="V62" s="1"/>
      <c r="W62" s="1"/>
      <c r="X62" s="1"/>
      <c r="Y62" s="1"/>
      <c r="Z62" s="1"/>
      <c r="AA62" s="1"/>
      <c r="AB62" s="1"/>
      <c r="AC62" s="1"/>
    </row>
    <row r="63" spans="1:29" x14ac:dyDescent="0.25">
      <c r="A63" s="71" t="s">
        <v>34</v>
      </c>
      <c r="P63" s="4"/>
      <c r="Q63" s="4"/>
      <c r="S63" s="18"/>
      <c r="T63" s="18"/>
      <c r="U63" s="18"/>
      <c r="V63" s="18"/>
      <c r="W63" s="18"/>
      <c r="X63" s="18"/>
      <c r="Y63" s="18"/>
      <c r="Z63" s="18"/>
      <c r="AA63" s="18"/>
      <c r="AB63" s="18"/>
      <c r="AC63" s="18"/>
    </row>
    <row r="64" spans="1:29" x14ac:dyDescent="0.25">
      <c r="A64" s="71" t="s">
        <v>35</v>
      </c>
      <c r="P64" s="4"/>
      <c r="Q64" s="4"/>
      <c r="S64" s="18"/>
      <c r="T64" s="18"/>
      <c r="U64" s="18"/>
      <c r="V64" s="18"/>
      <c r="W64" s="18"/>
      <c r="X64" s="18"/>
      <c r="Y64" s="18"/>
      <c r="Z64" s="18"/>
      <c r="AA64" s="18"/>
      <c r="AB64" s="18"/>
      <c r="AC64" s="18"/>
    </row>
    <row r="65" spans="1:29" x14ac:dyDescent="0.25">
      <c r="A65" s="71" t="s">
        <v>36</v>
      </c>
      <c r="P65" s="4"/>
      <c r="Q65" s="4"/>
      <c r="S65" s="18"/>
      <c r="T65" s="18"/>
      <c r="U65" s="18"/>
      <c r="V65" s="18"/>
      <c r="W65" s="18"/>
      <c r="X65" s="18"/>
      <c r="Y65" s="18"/>
      <c r="Z65" s="18"/>
      <c r="AA65" s="18"/>
      <c r="AB65" s="18"/>
      <c r="AC65" s="18"/>
    </row>
    <row r="66" spans="1:29" x14ac:dyDescent="0.25">
      <c r="A66" s="71" t="s">
        <v>37</v>
      </c>
      <c r="P66" s="4"/>
      <c r="Q66" s="4"/>
      <c r="S66" s="18"/>
      <c r="T66" s="18"/>
      <c r="U66" s="18"/>
      <c r="V66" s="18"/>
      <c r="W66" s="18"/>
      <c r="X66" s="18"/>
      <c r="Y66" s="18"/>
      <c r="Z66" s="18"/>
      <c r="AA66" s="18"/>
      <c r="AB66" s="18"/>
      <c r="AC66" s="18"/>
    </row>
    <row r="67" spans="1:29" x14ac:dyDescent="0.25">
      <c r="A67" s="71" t="s">
        <v>38</v>
      </c>
      <c r="P67" s="4"/>
      <c r="Q67" s="4"/>
      <c r="S67" s="18"/>
      <c r="T67" s="18"/>
      <c r="U67" s="18"/>
      <c r="V67" s="18"/>
      <c r="W67" s="18"/>
      <c r="X67" s="18"/>
      <c r="Y67" s="18"/>
      <c r="Z67" s="18"/>
      <c r="AA67" s="18"/>
      <c r="AB67" s="18"/>
      <c r="AC67" s="18"/>
    </row>
    <row r="68" spans="1:29" x14ac:dyDescent="0.25">
      <c r="A68" s="71" t="s">
        <v>39</v>
      </c>
      <c r="P68" s="4"/>
      <c r="Q68" s="4"/>
      <c r="S68" s="18"/>
      <c r="T68" s="18"/>
      <c r="U68" s="18"/>
      <c r="V68" s="18"/>
      <c r="W68" s="18"/>
      <c r="X68" s="18"/>
      <c r="Y68" s="18"/>
      <c r="Z68" s="18"/>
      <c r="AA68" s="18"/>
      <c r="AC68" s="18"/>
    </row>
    <row r="69" spans="1:29" x14ac:dyDescent="0.25">
      <c r="A69" s="71" t="s">
        <v>40</v>
      </c>
      <c r="P69" s="4"/>
      <c r="Q69" s="4"/>
      <c r="S69" s="18"/>
      <c r="T69" s="18"/>
      <c r="V69" s="18"/>
      <c r="W69" s="18"/>
      <c r="X69" s="18"/>
      <c r="Y69" s="18"/>
      <c r="Z69" s="18"/>
      <c r="AC69" s="18"/>
    </row>
    <row r="70" spans="1:29" x14ac:dyDescent="0.25">
      <c r="A70" s="71" t="s">
        <v>17</v>
      </c>
      <c r="P70" s="4"/>
      <c r="Q70" s="4"/>
      <c r="S70" s="18"/>
      <c r="T70" s="18"/>
      <c r="V70" s="18"/>
      <c r="W70" s="18"/>
      <c r="X70" s="18"/>
      <c r="Y70" s="18"/>
      <c r="Z70" s="18"/>
      <c r="AC70" s="18"/>
    </row>
    <row r="71" spans="1:29" x14ac:dyDescent="0.25">
      <c r="A71" s="71" t="s">
        <v>18</v>
      </c>
      <c r="P71" s="4"/>
      <c r="Q71" s="4"/>
      <c r="S71" s="18"/>
      <c r="T71" s="18"/>
      <c r="V71" s="18"/>
      <c r="W71" s="18"/>
      <c r="X71" s="18"/>
      <c r="Y71" s="18"/>
      <c r="Z71" s="18"/>
      <c r="AC71" s="18"/>
    </row>
    <row r="72" spans="1:29" x14ac:dyDescent="0.25">
      <c r="A72" s="71" t="s">
        <v>19</v>
      </c>
      <c r="P72" s="4"/>
      <c r="Q72" s="4"/>
      <c r="S72" s="18"/>
      <c r="T72" s="18"/>
      <c r="V72" s="18"/>
      <c r="W72" s="18"/>
      <c r="X72" s="18"/>
      <c r="Y72" s="18"/>
      <c r="Z72" s="18"/>
      <c r="AC72" s="18"/>
    </row>
    <row r="73" spans="1:29" x14ac:dyDescent="0.25">
      <c r="A73" s="71" t="s">
        <v>20</v>
      </c>
      <c r="P73" s="4"/>
      <c r="Q73" s="4"/>
      <c r="S73" s="18"/>
      <c r="T73" s="18"/>
      <c r="V73" s="18"/>
      <c r="W73" s="18"/>
      <c r="X73" s="18"/>
      <c r="Y73" s="18"/>
      <c r="Z73" s="18"/>
      <c r="AC73" s="18"/>
    </row>
    <row r="74" spans="1:29" x14ac:dyDescent="0.25">
      <c r="A74" s="71" t="s">
        <v>21</v>
      </c>
      <c r="P74" s="4"/>
      <c r="Q74" s="4"/>
      <c r="S74" s="18"/>
      <c r="T74" s="18"/>
      <c r="V74" s="18"/>
      <c r="W74" s="18"/>
      <c r="X74" s="18"/>
      <c r="Y74" s="18"/>
      <c r="Z74" s="18"/>
      <c r="AC74" s="18"/>
    </row>
    <row r="75" spans="1:29" x14ac:dyDescent="0.25">
      <c r="A75" s="71"/>
    </row>
  </sheetData>
  <sheetProtection formatColumns="0"/>
  <mergeCells count="6">
    <mergeCell ref="H2:N2"/>
    <mergeCell ref="S61:V61"/>
    <mergeCell ref="W61:AC61"/>
    <mergeCell ref="S60:AC60"/>
    <mergeCell ref="B1:T1"/>
    <mergeCell ref="V1:AB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62FD-35D7-4D61-A230-402B8FD37374}">
  <sheetPr>
    <tabColor rgb="FF0A5591"/>
  </sheetPr>
  <dimension ref="A1:D17"/>
  <sheetViews>
    <sheetView zoomScale="90" zoomScaleNormal="90" workbookViewId="0"/>
  </sheetViews>
  <sheetFormatPr defaultRowHeight="15" x14ac:dyDescent="0.25"/>
  <cols>
    <col min="1" max="1" width="38.42578125" customWidth="1"/>
    <col min="2" max="2" width="30.140625" bestFit="1" customWidth="1"/>
    <col min="3" max="3" width="9.42578125" bestFit="1" customWidth="1"/>
    <col min="4" max="4" width="55.5703125" customWidth="1"/>
    <col min="5" max="5" width="15.5703125" customWidth="1"/>
  </cols>
  <sheetData>
    <row r="1" spans="1:4" ht="60" x14ac:dyDescent="0.25">
      <c r="B1" s="61" t="s">
        <v>130</v>
      </c>
      <c r="D1" s="67" t="s">
        <v>185</v>
      </c>
    </row>
    <row r="3" spans="1:4" x14ac:dyDescent="0.25">
      <c r="A3" s="19" t="s">
        <v>93</v>
      </c>
    </row>
    <row r="4" spans="1:4" x14ac:dyDescent="0.25">
      <c r="A4" s="32" t="s">
        <v>59</v>
      </c>
      <c r="B4" s="60" t="s">
        <v>101</v>
      </c>
    </row>
    <row r="5" spans="1:4" x14ac:dyDescent="0.25">
      <c r="A5" s="28" t="s">
        <v>58</v>
      </c>
      <c r="B5" s="29" t="s">
        <v>100</v>
      </c>
    </row>
    <row r="6" spans="1:4" x14ac:dyDescent="0.25">
      <c r="A6" s="28"/>
      <c r="B6" s="29"/>
    </row>
    <row r="7" spans="1:4" x14ac:dyDescent="0.25">
      <c r="A7" s="28" t="s">
        <v>61</v>
      </c>
      <c r="B7" s="29"/>
    </row>
    <row r="8" spans="1:4" x14ac:dyDescent="0.25">
      <c r="A8" s="30" t="s">
        <v>62</v>
      </c>
      <c r="B8" s="31"/>
    </row>
    <row r="10" spans="1:4" x14ac:dyDescent="0.25">
      <c r="A10" s="19" t="s">
        <v>129</v>
      </c>
    </row>
    <row r="11" spans="1:4" x14ac:dyDescent="0.25">
      <c r="A11" s="32" t="s">
        <v>127</v>
      </c>
      <c r="B11" s="64" t="s">
        <v>190</v>
      </c>
    </row>
    <row r="12" spans="1:4" ht="13.5" customHeight="1" x14ac:dyDescent="0.25">
      <c r="A12" s="30" t="s">
        <v>128</v>
      </c>
      <c r="B12" s="65">
        <v>45200</v>
      </c>
    </row>
    <row r="14" spans="1:4" x14ac:dyDescent="0.25">
      <c r="A14" s="19" t="s">
        <v>124</v>
      </c>
    </row>
    <row r="15" spans="1:4" x14ac:dyDescent="0.25">
      <c r="A15" s="32"/>
      <c r="B15" s="20" t="s">
        <v>135</v>
      </c>
      <c r="C15" s="60" t="s">
        <v>188</v>
      </c>
    </row>
    <row r="16" spans="1:4" x14ac:dyDescent="0.25">
      <c r="A16" s="28" t="s">
        <v>126</v>
      </c>
      <c r="B16" s="62">
        <v>45227</v>
      </c>
      <c r="C16" s="29">
        <v>1</v>
      </c>
    </row>
    <row r="17" spans="1:3" x14ac:dyDescent="0.25">
      <c r="A17" s="30" t="s">
        <v>125</v>
      </c>
      <c r="B17" s="63">
        <v>45381</v>
      </c>
      <c r="C17" s="31">
        <v>-1</v>
      </c>
    </row>
  </sheetData>
  <sheetProtection algorithmName="SHA-512" hashValue="C72TX2YzsxeEjaZ9IbUOBLCyWg+9JZVPEiQje/gmaxpUefxt2D+AxTFIvmUS/baoqR6FYTA6UnvwBTfZO6puRg==" saltValue="bYkDhhvhbbQU95MtRRyF+w==" spinCount="100000" sheet="1" objects="1" scenario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a44047e-bc73-4814-acbf-3aca4f7b049a">
      <Terms xmlns="http://schemas.microsoft.com/office/infopath/2007/PartnerControls"/>
    </lcf76f155ced4ddcb4097134ff3c332f>
    <TaxCatchAll xmlns="968beddd-69c3-4fab-9079-b5200773740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F710E030EB06D4A999611A02B0F9BD5" ma:contentTypeVersion="19" ma:contentTypeDescription="Skapa ett nytt dokument." ma:contentTypeScope="" ma:versionID="76a60013e51eb4ccd57c0319fa7b0758">
  <xsd:schema xmlns:xsd="http://www.w3.org/2001/XMLSchema" xmlns:xs="http://www.w3.org/2001/XMLSchema" xmlns:p="http://schemas.microsoft.com/office/2006/metadata/properties" xmlns:ns2="968beddd-69c3-4fab-9079-b5200773740f" xmlns:ns3="fa44047e-bc73-4814-acbf-3aca4f7b049a" targetNamespace="http://schemas.microsoft.com/office/2006/metadata/properties" ma:root="true" ma:fieldsID="e947b75f3e0b93406f9028ecbbd12212" ns2:_="" ns3:_="">
    <xsd:import namespace="968beddd-69c3-4fab-9079-b5200773740f"/>
    <xsd:import namespace="fa44047e-bc73-4814-acbf-3aca4f7b04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beddd-69c3-4fab-9079-b5200773740f"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TaxCatchAll" ma:index="21" nillable="true" ma:displayName="Taxonomy Catch All Column" ma:hidden="true" ma:list="{1667bf46-4306-46dc-bdb8-e47987cbdaa6}" ma:internalName="TaxCatchAll" ma:showField="CatchAllData" ma:web="968beddd-69c3-4fab-9079-b520077374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44047e-bc73-4814-acbf-3aca4f7b04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c30052cb-440a-4c55-9028-1608445fcc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4025B5-7DF9-4C0A-883E-7C27BC190A32}">
  <ds:schemaRefs>
    <ds:schemaRef ds:uri="http://purl.org/dc/dcmitype/"/>
    <ds:schemaRef ds:uri="fa44047e-bc73-4814-acbf-3aca4f7b049a"/>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968beddd-69c3-4fab-9079-b5200773740f"/>
    <ds:schemaRef ds:uri="http://purl.org/dc/terms/"/>
  </ds:schemaRefs>
</ds:datastoreItem>
</file>

<file path=customXml/itemProps2.xml><?xml version="1.0" encoding="utf-8"?>
<ds:datastoreItem xmlns:ds="http://schemas.openxmlformats.org/officeDocument/2006/customXml" ds:itemID="{94831272-553F-49E3-96A7-1A4C2C45E5DE}">
  <ds:schemaRefs>
    <ds:schemaRef ds:uri="http://schemas.microsoft.com/sharepoint/v3/contenttype/forms"/>
  </ds:schemaRefs>
</ds:datastoreItem>
</file>

<file path=customXml/itemProps3.xml><?xml version="1.0" encoding="utf-8"?>
<ds:datastoreItem xmlns:ds="http://schemas.openxmlformats.org/officeDocument/2006/customXml" ds:itemID="{C715628D-400B-4A37-98DA-FADDD57911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Priser</vt:lpstr>
      <vt:lpstr>Indata</vt:lpstr>
      <vt:lpstr>Uttag</vt:lpstr>
      <vt:lpstr>Sammanställning </vt:lpstr>
      <vt:lpstr>Listor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2016-05-23T12:40:23Z</dcterms:created>
  <dcterms:modified xsi:type="dcterms:W3CDTF">2023-08-29T12:23:48Z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0x0101003F710E030EB06D4A999611A02B0F9BD5</vt:lpwstr>
  </property>
  <property fmtid="{D5CDD505-2E9C-101B-9397-08002B2CF9AE}" pid="3" name="MediaServiceImageTags">
    <vt:lpwstr/>
  </property>
</Properties>
</file>